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6635\Desktop\PORTAL DA TRANSPARÊNCIA 28-01-2021\3. PRESTAÇÃO DE CONTAS MENSAL\Comp 09 2020\"/>
    </mc:Choice>
  </mc:AlternateContent>
  <xr:revisionPtr revIDLastSave="0" documentId="13_ncr:1_{001E6682-1915-4CD9-8A6F-9D24F41A1C8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CEF SETEMBRO 2020 168-5" sheetId="1" r:id="rId1"/>
    <sheet name="CEF SETEMBRO 2020 1922-3" sheetId="2" r:id="rId2"/>
    <sheet name="CEF SETEMBRO 2020 900168-2" sheetId="3" r:id="rId3"/>
    <sheet name="CEF SETEMBRO 2020 901922-0" sheetId="4" r:id="rId4"/>
  </sheets>
  <externalReferences>
    <externalReference r:id="rId5"/>
  </externalReferences>
  <calcPr calcId="181029"/>
</workbook>
</file>

<file path=xl/calcChain.xml><?xml version="1.0" encoding="utf-8"?>
<calcChain xmlns="http://schemas.openxmlformats.org/spreadsheetml/2006/main">
  <c r="E82" i="4" l="1"/>
  <c r="E81" i="4"/>
  <c r="E80" i="4"/>
  <c r="E79" i="4"/>
  <c r="E78" i="4"/>
  <c r="E77" i="4"/>
  <c r="E76" i="4"/>
  <c r="E75" i="4"/>
  <c r="E74" i="4"/>
  <c r="E73" i="4"/>
  <c r="E72" i="4"/>
  <c r="E71" i="4"/>
  <c r="I70" i="4"/>
  <c r="E70" i="4"/>
  <c r="E69" i="4"/>
  <c r="E68" i="4"/>
  <c r="E67" i="4"/>
  <c r="I66" i="4"/>
  <c r="I71" i="4" s="1"/>
  <c r="E66" i="4"/>
  <c r="E65" i="4"/>
  <c r="E64" i="4"/>
  <c r="E63" i="4"/>
  <c r="E62" i="4"/>
  <c r="E61" i="4"/>
  <c r="E60" i="4"/>
  <c r="I59" i="4"/>
  <c r="I61" i="4" s="1"/>
  <c r="E59" i="4"/>
  <c r="E58" i="4"/>
  <c r="E57" i="4"/>
  <c r="E56" i="4"/>
  <c r="E55" i="4"/>
  <c r="E54" i="4"/>
  <c r="E53" i="4"/>
  <c r="I52" i="4"/>
  <c r="E52" i="4"/>
  <c r="I51" i="4"/>
  <c r="E51" i="4"/>
  <c r="I50" i="4"/>
  <c r="I54" i="4" s="1"/>
  <c r="E50" i="4"/>
  <c r="E49" i="4"/>
  <c r="E48" i="4"/>
  <c r="E47" i="4"/>
  <c r="I46" i="4"/>
  <c r="E46" i="4"/>
  <c r="E45" i="4"/>
  <c r="I44" i="4"/>
  <c r="E44" i="4"/>
  <c r="I43" i="4"/>
  <c r="I47" i="4" s="1"/>
  <c r="E43" i="4"/>
  <c r="E42" i="4"/>
  <c r="E41" i="4"/>
  <c r="E40" i="4"/>
  <c r="E39" i="4"/>
  <c r="I38" i="4"/>
  <c r="E38" i="4"/>
  <c r="I37" i="4"/>
  <c r="E37" i="4"/>
  <c r="I36" i="4"/>
  <c r="E36" i="4"/>
  <c r="I35" i="4"/>
  <c r="E35" i="4"/>
  <c r="I34" i="4"/>
  <c r="I39" i="4" s="1"/>
  <c r="E34" i="4"/>
  <c r="E83" i="4" s="1"/>
  <c r="E24" i="4"/>
  <c r="K39" i="4" s="1"/>
  <c r="D24" i="4"/>
  <c r="F24" i="4" s="1"/>
  <c r="F12" i="4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11" i="4"/>
  <c r="F10" i="4"/>
  <c r="I42" i="3" l="1"/>
  <c r="E42" i="3"/>
  <c r="E41" i="3"/>
  <c r="I40" i="3"/>
  <c r="I44" i="3" s="1"/>
  <c r="E40" i="3"/>
  <c r="E39" i="3"/>
  <c r="E38" i="3"/>
  <c r="E37" i="3"/>
  <c r="I36" i="3"/>
  <c r="E36" i="3"/>
  <c r="E35" i="3"/>
  <c r="I34" i="3"/>
  <c r="E34" i="3"/>
  <c r="I33" i="3"/>
  <c r="I37" i="3" s="1"/>
  <c r="E33" i="3"/>
  <c r="E32" i="3"/>
  <c r="E31" i="3"/>
  <c r="E30" i="3"/>
  <c r="E29" i="3"/>
  <c r="I28" i="3"/>
  <c r="E28" i="3"/>
  <c r="I27" i="3"/>
  <c r="E27" i="3"/>
  <c r="I26" i="3"/>
  <c r="E26" i="3"/>
  <c r="I25" i="3"/>
  <c r="E25" i="3"/>
  <c r="I24" i="3"/>
  <c r="I29" i="3" s="1"/>
  <c r="E24" i="3"/>
  <c r="E44" i="3" s="1"/>
  <c r="E14" i="3"/>
  <c r="D14" i="3"/>
  <c r="F14" i="3" s="1"/>
  <c r="F10" i="3"/>
  <c r="F11" i="3" s="1"/>
  <c r="F12" i="3" s="1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I333" i="2"/>
  <c r="E333" i="2"/>
  <c r="E332" i="2"/>
  <c r="I331" i="2"/>
  <c r="I338" i="2" s="1"/>
  <c r="E331" i="2"/>
  <c r="E330" i="2"/>
  <c r="E329" i="2"/>
  <c r="E328" i="2"/>
  <c r="E327" i="2"/>
  <c r="I326" i="2"/>
  <c r="E326" i="2"/>
  <c r="E325" i="2"/>
  <c r="I324" i="2"/>
  <c r="I328" i="2" s="1"/>
  <c r="E324" i="2"/>
  <c r="E323" i="2"/>
  <c r="E322" i="2"/>
  <c r="I321" i="2"/>
  <c r="E321" i="2"/>
  <c r="E320" i="2"/>
  <c r="I319" i="2"/>
  <c r="E319" i="2"/>
  <c r="I318" i="2"/>
  <c r="E318" i="2"/>
  <c r="I317" i="2"/>
  <c r="E317" i="2"/>
  <c r="E316" i="2"/>
  <c r="E315" i="2"/>
  <c r="E314" i="2"/>
  <c r="I313" i="2"/>
  <c r="E313" i="2"/>
  <c r="E312" i="2"/>
  <c r="I311" i="2"/>
  <c r="E311" i="2"/>
  <c r="I310" i="2"/>
  <c r="E310" i="2"/>
  <c r="I309" i="2"/>
  <c r="E309" i="2"/>
  <c r="E308" i="2"/>
  <c r="E307" i="2"/>
  <c r="K306" i="2"/>
  <c r="E306" i="2"/>
  <c r="I305" i="2"/>
  <c r="E305" i="2"/>
  <c r="I304" i="2"/>
  <c r="E304" i="2"/>
  <c r="I303" i="2"/>
  <c r="E303" i="2"/>
  <c r="I302" i="2"/>
  <c r="E302" i="2"/>
  <c r="I301" i="2"/>
  <c r="I306" i="2" s="1"/>
  <c r="E301" i="2"/>
  <c r="E291" i="2"/>
  <c r="D291" i="2"/>
  <c r="F9" i="2"/>
  <c r="F291" i="2" s="1"/>
  <c r="E350" i="2" l="1"/>
  <c r="I314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I53" i="1"/>
  <c r="E53" i="1"/>
  <c r="E52" i="1"/>
  <c r="I51" i="1"/>
  <c r="E51" i="1"/>
  <c r="E50" i="1"/>
  <c r="E49" i="1"/>
  <c r="E48" i="1"/>
  <c r="E47" i="1"/>
  <c r="E46" i="1"/>
  <c r="I45" i="1"/>
  <c r="E45" i="1"/>
  <c r="I44" i="1"/>
  <c r="E44" i="1"/>
  <c r="I43" i="1"/>
  <c r="E43" i="1"/>
  <c r="E42" i="1"/>
  <c r="E41" i="1"/>
  <c r="E40" i="1"/>
  <c r="I39" i="1"/>
  <c r="E39" i="1"/>
  <c r="I38" i="1"/>
  <c r="E38" i="1"/>
  <c r="I37" i="1"/>
  <c r="E37" i="1"/>
  <c r="I36" i="1"/>
  <c r="E36" i="1"/>
  <c r="I35" i="1"/>
  <c r="E35" i="1"/>
  <c r="E55" i="1" s="1"/>
  <c r="E25" i="1"/>
  <c r="D25" i="1"/>
  <c r="F9" i="1"/>
  <c r="F25" i="1" s="1"/>
  <c r="F10" i="1" l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I55" i="1"/>
  <c r="I48" i="1"/>
  <c r="I40" i="1"/>
</calcChain>
</file>

<file path=xl/sharedStrings.xml><?xml version="1.0" encoding="utf-8"?>
<sst xmlns="http://schemas.openxmlformats.org/spreadsheetml/2006/main" count="1161" uniqueCount="279">
  <si>
    <t>Demonstrativo de Despesas Setembro 2020 - Conta 168-5 - CEF</t>
  </si>
  <si>
    <t>CONTROLE BANCARIO - EXTRATO</t>
  </si>
  <si>
    <t>DATA</t>
  </si>
  <si>
    <t>Totais</t>
  </si>
  <si>
    <t>* OS DOCUMENTOS INDICADOS NA PLANILHA ACIMA ESTÃO A DISPOSIÇÃO PARA CONSULTA NO DEPARTAMENTO DE CONTABILIDADE DA ASSOCIAÇÃO BENEFICENTE HOSPITAL UNIVERSITÁRIO</t>
  </si>
  <si>
    <t>Balancete Financeiro Sertembro 2020 - Conta 168-5 - CEF</t>
  </si>
  <si>
    <t>Resumo Debitos por Classificação</t>
  </si>
  <si>
    <t>APLICACAO CAIXA ECONOMICA FEDERAL (168-5) - UPA</t>
  </si>
  <si>
    <t>CONVENIOS FUNCIONARIOS - ABHU</t>
  </si>
  <si>
    <t>FERIAS</t>
  </si>
  <si>
    <t>FGTS</t>
  </si>
  <si>
    <t>FOLHA DE PAGAMENTO</t>
  </si>
  <si>
    <t>RESCISAO</t>
  </si>
  <si>
    <t>TARIFA BANCARIA - UPA</t>
  </si>
  <si>
    <t>Total</t>
  </si>
  <si>
    <t>DOCUMENTO</t>
  </si>
  <si>
    <t>ASSOCIAÇÃO BENEFICENTE HOSPITAL UNIVERSITARIO - UPA 24h ZONA NORTE</t>
  </si>
  <si>
    <t>HISTORICO</t>
  </si>
  <si>
    <t>SALDO INICIAL</t>
  </si>
  <si>
    <t>DP DIN LOT</t>
  </si>
  <si>
    <t>CRED TEV</t>
  </si>
  <si>
    <t>FOL PAGTO</t>
  </si>
  <si>
    <t>DEB P FGTS</t>
  </si>
  <si>
    <t>RESG AUTOM</t>
  </si>
  <si>
    <t>DEB.AUTOR.</t>
  </si>
  <si>
    <t>DB CEST PJ</t>
  </si>
  <si>
    <t>DEBITO</t>
  </si>
  <si>
    <t>CREDITO</t>
  </si>
  <si>
    <t>SALDO</t>
  </si>
  <si>
    <t>CONTAS A PAGAR</t>
  </si>
  <si>
    <t>CLASSIFICACAO GERENCIAL</t>
  </si>
  <si>
    <t>DOACOES RECEBIDAS - PANDEMIA CORONA VIRUS</t>
  </si>
  <si>
    <t>RECEBIMENTO MENSAL DE REPASSE - UPA</t>
  </si>
  <si>
    <t>RESGATE DE APLICACAO FINANCEIRA - CAIXA ECONOMICA FEDERAL (168-5) - UPA</t>
  </si>
  <si>
    <t>Resumo Creditos por Classificação</t>
  </si>
  <si>
    <t>ESTORNO DE PAGAMENTO</t>
  </si>
  <si>
    <t>RECEBIMENTO DE EMPRESTIMO REALIZADO P/ ABHU - UPA</t>
  </si>
  <si>
    <t>Resumo Aplicação CEF</t>
  </si>
  <si>
    <t>SALDO MÊS ANTERIOR</t>
  </si>
  <si>
    <t>RENDIMENTO</t>
  </si>
  <si>
    <t>SALDO APLICAÇÃO TRANSPORTADO PARA CONTA 003.00901922-0</t>
  </si>
  <si>
    <t xml:space="preserve">Saldo </t>
  </si>
  <si>
    <t>Resumo Credito Prefeitura - Recurso Vinculado</t>
  </si>
  <si>
    <t>CREDITO CONTRATUAL COMPETENCIA MÊS ANTERIOR</t>
  </si>
  <si>
    <t>NOME CREDOR</t>
  </si>
  <si>
    <t>GRF - GUIA DE RECOLHIMENTO DO FGTS</t>
  </si>
  <si>
    <t>CAIXA ECONOMICA FEDERAL</t>
  </si>
  <si>
    <t>NF/DOC</t>
  </si>
  <si>
    <t>DUP.</t>
  </si>
  <si>
    <t>EMISSAO</t>
  </si>
  <si>
    <t>Demonstrativo de Despesas Setembro 2020 - Conta 1922-3 - CEF</t>
  </si>
  <si>
    <t>PAG BOLETO</t>
  </si>
  <si>
    <t>MATERIAIS HOSPITALARES E MEDICAMENTOS</t>
  </si>
  <si>
    <t>NACIONAL COMERCIAL HOSPITALAR S.A.</t>
  </si>
  <si>
    <t>MATERIAIS DE CONSUMO E EXPEDIENTE HOSPITALAR</t>
  </si>
  <si>
    <t>FUTURA COMERCIO DE PRODUTOS MEDICOS E HOSPITALARES LTDA. EPP</t>
  </si>
  <si>
    <t>ENVIO TED</t>
  </si>
  <si>
    <t>UNIFORME</t>
  </si>
  <si>
    <t>JEAN CARLO CARNAUBA SILVA - ME</t>
  </si>
  <si>
    <t>RESGATE DE APLICACAO FINANCEIRA - CAIXA ECONOMICA FEDERAL (1922-3) - UPA</t>
  </si>
  <si>
    <t>DENTAL MED SUL ARTIGOS ODONTOLOGICOS LTDA</t>
  </si>
  <si>
    <t>COMPANHIA BRASILEIRA DE SOLUCOES E SERVICOS</t>
  </si>
  <si>
    <t>CHEQ COMP</t>
  </si>
  <si>
    <t>SERVICOS TERCEIRIZADOS - MEDICOS</t>
  </si>
  <si>
    <t>GIOVANA VIECILI ROSSI EIRELI</t>
  </si>
  <si>
    <t>DRL COMERCIO IMPORTACAO E EXPORTACAO EIRELI - EPP</t>
  </si>
  <si>
    <t>C.B.S. MEDICO CIENTIFICA S/A</t>
  </si>
  <si>
    <t>MEDICAMENTOS</t>
  </si>
  <si>
    <t>SERVIMED COMERCIAL LTDA</t>
  </si>
  <si>
    <t>SERVICOS TERCEIRIZADOS - MANUTENCAO</t>
  </si>
  <si>
    <t>CIRURGICA NEVES LTDA - EPP</t>
  </si>
  <si>
    <t>SOQUIMICA LABORATORIOS LTDA</t>
  </si>
  <si>
    <t>CRISTALIA PRODUTOS QUIMICOS FARMACEUTICOS LTDA</t>
  </si>
  <si>
    <t>MULTIFARMA COMERCIAL LTDA. EPP</t>
  </si>
  <si>
    <t>MGMED PRODUTOS HOSPITALARES EIRELI</t>
  </si>
  <si>
    <t>FOX INDUSTRIA E COMERCIO DE MAT MED E HOSPITALARES EIRELI</t>
  </si>
  <si>
    <t>SUPERMED COM. E IMP. DE PRODUTOS MEDICOS E HOSPITALARES LTDA</t>
  </si>
  <si>
    <t>GASES MEDICINAIS</t>
  </si>
  <si>
    <t>WHITE MARTINS GASES INDUSTRIAIS LTDA</t>
  </si>
  <si>
    <t>CIRURGICA SAO JOSE LTDA.</t>
  </si>
  <si>
    <t>DUPATRI HOSPITALAR COMERCIO, IMPORTACAO E EXPORTACAO LTDA</t>
  </si>
  <si>
    <t>DUPATRI HOSPITALAR COMERCIO IMPORTACAO E EXPORTACAO LTDA</t>
  </si>
  <si>
    <t>MEDICAMENTAL HOSPITALAR LTDA EPP</t>
  </si>
  <si>
    <t>MATERIAIS DE LIMPEZA E CONSERVACAO</t>
  </si>
  <si>
    <t>GOLD STAR DESCARTAVEIS E PRODUTOS DE LIMPEZA EIRELI</t>
  </si>
  <si>
    <t>ASTRA FARMA COMERCIO DE MATERIAIS MEDICOS HOSPITALAR LTDA.</t>
  </si>
  <si>
    <t>NOVA OPCAO HOSPITALAR COMERCIAL LTDA - ME</t>
  </si>
  <si>
    <t>SULMEDIC COMERCIO DE MEDICAMENTOS EIRELI</t>
  </si>
  <si>
    <t>R. GONCALVES SUPRIMENTOS MEDICOS LTDA</t>
  </si>
  <si>
    <t>BELIVE MEDICAL PRODUTOS HOSPITALARES LTDA EPP</t>
  </si>
  <si>
    <t>ENVIO TEV</t>
  </si>
  <si>
    <t>PENSAO ALIMENTICIA</t>
  </si>
  <si>
    <t>FERNANDO GALLY CALABREZ</t>
  </si>
  <si>
    <t>MATERIAIS PARA ESCRITORIO</t>
  </si>
  <si>
    <t>SONODA INFORMATICA LTDA ME</t>
  </si>
  <si>
    <t>HOSPFAR INDUSTRIA E COMERCIO DE PRODUTOS HOSPITALARES S.A.</t>
  </si>
  <si>
    <t>MATERIAIS DE EQUIPAMENTO DE PROTECAO INDIVIDUAL - EPI</t>
  </si>
  <si>
    <t>COMERCIAL MARILIENSE DE FERRAGENS LTDA.</t>
  </si>
  <si>
    <t>PATAVO DISTRIBUIDORA DE SUPRIMENTOS LTDA ME</t>
  </si>
  <si>
    <t>GAS GLP</t>
  </si>
  <si>
    <t>MASTER GAS - COMERCIO DE GAS PECAS E ACESSORIOS EIRELI ME</t>
  </si>
  <si>
    <t>GENESIO A MENDES &amp; CIA LTDA.</t>
  </si>
  <si>
    <t>TECNOLOGIA DA INFORMACAO</t>
  </si>
  <si>
    <t>MF INFO ELETRONICOS E COMERCIAIS LTDA</t>
  </si>
  <si>
    <t>MATERIAIS PARA MANUTENCAO</t>
  </si>
  <si>
    <t>COMERCIAL RILUX DE MARILIA LTDA - EPP</t>
  </si>
  <si>
    <t>DOC/TED INTERNET</t>
  </si>
  <si>
    <t>CM HOSPITALAR S.A.</t>
  </si>
  <si>
    <t>HELEM CRISTINA DEL RIOS TORRES COSTA -ME</t>
  </si>
  <si>
    <t>MENSALIDADES ASSOCIATIVAS</t>
  </si>
  <si>
    <t>SIND T.T E AUX EM RADIOLOGIA-MENS SINDICAT-SINTTAR</t>
  </si>
  <si>
    <t>SERVICOS TERCEIRIZADOS - IMAGEM</t>
  </si>
  <si>
    <t>UNIMAGEM SERVICOS RADIOLOGICOS LTDA</t>
  </si>
  <si>
    <t>SERVICOS TERCEIRIZADOS - LABORATORIO DE ANALISES CLINICAS</t>
  </si>
  <si>
    <t>LABORATORIO MARILIA DE ANALISES CLINICAS</t>
  </si>
  <si>
    <t>ACORDO/SENTENCA JUDICIAL</t>
  </si>
  <si>
    <t>ASSOCIACAO DE ENSINO DE MARILIA LTDA</t>
  </si>
  <si>
    <t>MEDEIROS &amp; MEDEIROS SERVIÇOS MEDICOS</t>
  </si>
  <si>
    <t>UNITRAUMA SERVIÇOS MEDICOS S/S LTDA - ME</t>
  </si>
  <si>
    <t>REINAS E SALIONI LTDA</t>
  </si>
  <si>
    <t>ANTONIASSI SERVICOS MEDICOS LTDA ME</t>
  </si>
  <si>
    <t>LGA SERVIÇOS MEDICOS S/S LTDA</t>
  </si>
  <si>
    <t>LIVIA TELLES DE OLIVEIRA</t>
  </si>
  <si>
    <t>ORTOPED SERVICOS MEDICOS S/S LTDA</t>
  </si>
  <si>
    <t>L.F.B SERVICOS MEDICOS SS LTDA</t>
  </si>
  <si>
    <t>LIFE SERVICOS MEDICOS SS LTDA</t>
  </si>
  <si>
    <t>BUENO E CASTRO SERVICOS MEDICOS S/S LTDA</t>
  </si>
  <si>
    <t>JOAO PAULO SANCHES BERMUDES</t>
  </si>
  <si>
    <t>CARDEAL E YAMAMOTO SERVICOS MEDICOS LTDA</t>
  </si>
  <si>
    <t>MTC CLINICA MEDICA LTDA</t>
  </si>
  <si>
    <t>BIANCA E.B.M SERVA ODONTOLOGIA</t>
  </si>
  <si>
    <t>GISELE CALIANI MOSCATELI</t>
  </si>
  <si>
    <t>MIORALI &amp; VALDAMBRINI SERVICOS MEDICOS LTDA</t>
  </si>
  <si>
    <t>PEDRO MEIRA DOLFINI CLINICA MEDICA - ME</t>
  </si>
  <si>
    <t>CAMILA GARCIA RIBEIRO - ME</t>
  </si>
  <si>
    <t>KARLA KAROLINE OLIVEIRA FERNANDES</t>
  </si>
  <si>
    <t>GFAM SERVICOS MEDICOS LTDA</t>
  </si>
  <si>
    <t>GIOVANNA EMANUELLA PIFFER SOARES ARANTES - ME</t>
  </si>
  <si>
    <t>MARIA JULIA G P GRANCIERI SERVICOS MEDICOS -ME</t>
  </si>
  <si>
    <t>ORTOPLANT SERVICOS MEDICOS LTDA ME</t>
  </si>
  <si>
    <t>GLEYDSON BIZERRA DA MOTA JUNIOR - ME</t>
  </si>
  <si>
    <t>MED ALENCAR SERVICOS MEDICOS LTDA</t>
  </si>
  <si>
    <t>CASTELETI &amp; QUEIROZ LTDA</t>
  </si>
  <si>
    <t>M J MAZINI CLINICA - ME</t>
  </si>
  <si>
    <t>R. CAMPOI EMBALAGENS EPP</t>
  </si>
  <si>
    <t>HIDRAULICA HPM COMERCIAL LTDA</t>
  </si>
  <si>
    <t>COMERCIAL CIRURGICA RIOCLARENSE LTDA</t>
  </si>
  <si>
    <t>DENTAL CREMER PRODUTOS ODONTOLOGICOS S.A.</t>
  </si>
  <si>
    <t>PILON, TAKASHI E RODRIGUES SOCIEDADE SIMPLES LTDA</t>
  </si>
  <si>
    <t>CLINICA MEDICA CONTENTE LTDA</t>
  </si>
  <si>
    <t>VIANA ODORIZZI &amp; SABELA SERVICOS MEDICOS LTDA</t>
  </si>
  <si>
    <t>B R CORRADI SERVICOS MEDICOS - ME</t>
  </si>
  <si>
    <t>RAFAEL GHISI</t>
  </si>
  <si>
    <t>SERVICOS MEDICOS EDUARDA MAIA &amp; CIA LTDA</t>
  </si>
  <si>
    <t>ALINE CRISTINA OKUBARA CREPALDI -ME</t>
  </si>
  <si>
    <t>AMAURI FARINASSO FILHO - ME</t>
  </si>
  <si>
    <t>DAMARIS CARNEIRO ALIONSO - ME</t>
  </si>
  <si>
    <t>ITALO MICHELONE SERVICOS MEDICOS -ME</t>
  </si>
  <si>
    <t>V. B. MAZINE SERVICOS MEDICOS EIRELI</t>
  </si>
  <si>
    <t>H BRAMBILLA DE LUCCA OCAMPOS ME</t>
  </si>
  <si>
    <t>FERNANDA SIMINIES NASCIMENTO SERVICOS MEDICOS - ME</t>
  </si>
  <si>
    <t>CRED TED</t>
  </si>
  <si>
    <t>PAPELARIA E LIVRARIA COMPASSO DE MARILIA LTDA - EPP</t>
  </si>
  <si>
    <t>PROSUN INFORMATICA LTDA</t>
  </si>
  <si>
    <t>VANIFERRO COMERCIO DE FERRO E ACO LTDA - EPP</t>
  </si>
  <si>
    <t>MAIA ELETROTECNICA LTDA</t>
  </si>
  <si>
    <t>LIGUE ELETRICA MATERIAIS ELETRICOS LTDA</t>
  </si>
  <si>
    <t>KALUNGA COMERCIO E INDUSTRIA GRAFICA LTDA</t>
  </si>
  <si>
    <t>AGROMETAL COMERCIAL DE FERRAGENS LTDA</t>
  </si>
  <si>
    <t>SISTEMAS DE SERVICO R.B . QUALITY COM. EMBALAGENS LTDA</t>
  </si>
  <si>
    <t>GENEROS ALIMENTICIOS</t>
  </si>
  <si>
    <t>COMPANHIA SULAMERICANA DE DISTRIBUICAO</t>
  </si>
  <si>
    <t>TORREFACAO CAFE MOROZINI LTDA - ME</t>
  </si>
  <si>
    <t>NUTRICIONALE COMERCIO DE ALIMENTOS LTDA</t>
  </si>
  <si>
    <t>PACTUAL COMERCIO DE DESCARTAVEIS E LIMPEZA LTDA</t>
  </si>
  <si>
    <t>VALE TRANSPORTE</t>
  </si>
  <si>
    <t>VALE TRANSP - AMTU - ASSOCIACAO MARILIENSE TRANSP.</t>
  </si>
  <si>
    <t>ALEXANDRE YOSHIO SUKEGAWA</t>
  </si>
  <si>
    <t>TRIUNFAL MARILIA COMERCIAL LTDA - EPP</t>
  </si>
  <si>
    <t>BELLIMP COMERCIO DE PRODUTOS DE HIGIENE E LIMPEZA - EIRELI</t>
  </si>
  <si>
    <t>SERVICOS DE INTERNET</t>
  </si>
  <si>
    <t>LIFE SERVICOS DE COMUNICACAO MULTIMIDIA</t>
  </si>
  <si>
    <t>APLICACAO</t>
  </si>
  <si>
    <t>APLICACAO CAIXA ECONOMICA FEDERAL (1922-3) - UPA</t>
  </si>
  <si>
    <t>D.G. NAVARRO &amp; CIA LTDA. - ME</t>
  </si>
  <si>
    <t>LOCACAO DE EQUIPAMENTOS</t>
  </si>
  <si>
    <t>CENTER MAQ COMERCIO DE MAQUINAS E PAPEIS LTDA</t>
  </si>
  <si>
    <t>COMERCIAL DE EMBALAGENS 3 IRMAOS LTDA - EPP</t>
  </si>
  <si>
    <t>EXTINMASTER - COMERCIO DE EQUIPAMENTOS DE INCENDIO E TELEFON</t>
  </si>
  <si>
    <t>BIOHOSP PRODUTOS HOSPITALARES LTDA</t>
  </si>
  <si>
    <t>CASA DAS FERRAMENTAS MARILIA LTDA - ME</t>
  </si>
  <si>
    <t>FLP SERVICOS MEDICOS LTDA</t>
  </si>
  <si>
    <t>LORENA E IAGO SERVICOS MEDICOS LTDA</t>
  </si>
  <si>
    <t>DATA EQUIPAMENTOS DE SEGURANCA LTDA</t>
  </si>
  <si>
    <t>AQUISICAO DE EQUIPAMENTOS</t>
  </si>
  <si>
    <t>AGIS EQUIPAMENTOS E SERVICOS DE INFORMATICA LTDA.</t>
  </si>
  <si>
    <t>SOFTWARE</t>
  </si>
  <si>
    <t>TOLIFE TECNOLOGIA PARA A SAÚDE S.A</t>
  </si>
  <si>
    <t>GROTO &amp; AUDI SERVIÇOS MEDICOS LTDA</t>
  </si>
  <si>
    <t>MARCOS SANTANA REZENDE JUNIOR -ME</t>
  </si>
  <si>
    <t>PAG DARF</t>
  </si>
  <si>
    <t>IRRF RETIDO - PF</t>
  </si>
  <si>
    <t>IRRF - PF - (COD 0561)</t>
  </si>
  <si>
    <t>PIS/COFINS/CSLL - (COD 5952)</t>
  </si>
  <si>
    <t>IRRF RETIDO - PJ</t>
  </si>
  <si>
    <t>IRRF - PJ - (COD 1708)</t>
  </si>
  <si>
    <t>PAG GPS</t>
  </si>
  <si>
    <t>INSS</t>
  </si>
  <si>
    <t>INSS/GPS - (COD 2305)</t>
  </si>
  <si>
    <t>MAGIS FARMACIA DE MANIPULACAO LTDA - ME</t>
  </si>
  <si>
    <t>TKL IMPORTACAO E EXPORTACAO DE PRODUTOS MEDICOS E HOSPITALARES LTDA</t>
  </si>
  <si>
    <t>SIND EMPREG SAUDE- MENS SINDICATO</t>
  </si>
  <si>
    <t>PAG FONE</t>
  </si>
  <si>
    <t>CLARO S.A.</t>
  </si>
  <si>
    <t>PROGRAMA JOVEM APRENDIZ - CIEE</t>
  </si>
  <si>
    <t>CENTRO DE INTEGRACAO EMPRESA ESCOLA CIEE</t>
  </si>
  <si>
    <t>M A R ATENDIMENTOS MEDICOS LTDA</t>
  </si>
  <si>
    <t>GRRF - GUIA DE RECOLHIMENTO RESCISORIO DO FGTS</t>
  </si>
  <si>
    <t>CLINICA MEDICA TORQUATO &amp; LENZONI LTDA</t>
  </si>
  <si>
    <t>DIDI COMERCIAL IMPORTADORA DE FERRAGENS FERRAMENTAS LTDA EPP</t>
  </si>
  <si>
    <t>POLAR FIX INDUSTRIA E COMERCIO DE PRODUTOS HOSPITALARES LTDA</t>
  </si>
  <si>
    <t>MEDILAR IMPORTACAO E DISTRIBUICAO DE PRODUTOS MEDICO HOSPITA</t>
  </si>
  <si>
    <t>DISTRIMAR ALIMENTOS LTDA. - EPP</t>
  </si>
  <si>
    <t>CRISMED COMERCIAL HOSPITALAR LTDA.</t>
  </si>
  <si>
    <t>PRECISION COMERCIAL DISTRIBUIDORA DE PRODUTOS MEDICO HOSPITA</t>
  </si>
  <si>
    <t>NEUPHARMA DISTRIBUICAO DE MATERIAL MEDICO HOSPITALAR LTDA</t>
  </si>
  <si>
    <t>PG PREFEIT</t>
  </si>
  <si>
    <t>TAXAS DIVERSAS</t>
  </si>
  <si>
    <t>PREFEITURA MUNICIPAL DE MARILIA</t>
  </si>
  <si>
    <t>PAG AGUA</t>
  </si>
  <si>
    <t>AGUA E ESGOTO</t>
  </si>
  <si>
    <t>DEPARTAMENTO DE AGUA E ESGOTO DE MARILIA</t>
  </si>
  <si>
    <t>RESGATE</t>
  </si>
  <si>
    <t>CIRURGICA FERNANDES - COMERCIO DE MATERIAIS CIRURGICOS E HOS</t>
  </si>
  <si>
    <t>Balancete Financeiro Setembro 2020 - Conta 1922-3 - CEF</t>
  </si>
  <si>
    <t>ESTORNO DE TARIFA</t>
  </si>
  <si>
    <t>COMBUSTIVEIS E LUBRIFICANTES</t>
  </si>
  <si>
    <t>CONTRIBUICAO ASSISTENCIAL</t>
  </si>
  <si>
    <t>CUSTAS PROCESSUAIS/CARTORARIAS</t>
  </si>
  <si>
    <t>DOSIMETRIA DE RADIACAO</t>
  </si>
  <si>
    <t>Resumo Emprestimos CEF/BB/ABHU</t>
  </si>
  <si>
    <t>EMPRESTIMO RECEBIDO DA ABHU - UPA</t>
  </si>
  <si>
    <t>MANUTENCAO DE EQUIPAMENTOS HOSPITALARES</t>
  </si>
  <si>
    <t>PAGAMENTO DE EMPRESTIMO RECEBIDO DA ABHU - UPA</t>
  </si>
  <si>
    <t>PGTO EMPRESTIMO ABHU - VIA ABHU - BB - AG 3852 - CONTA 5188-8</t>
  </si>
  <si>
    <t>MATERIAIS DE COPA E COZINHA</t>
  </si>
  <si>
    <t>Saldo</t>
  </si>
  <si>
    <t>Resumo Credito Prefeitura - Recurso Proprio</t>
  </si>
  <si>
    <t>MATERIAIS PARA FESTIVIDADES E HOMENAGENS</t>
  </si>
  <si>
    <t>SALDO TRANSPORTADO PARA CONTA 003.00901922-0</t>
  </si>
  <si>
    <t>PAGAMENTO COM ESTORNO FUTURO</t>
  </si>
  <si>
    <t>Resumo Rateio Administrativo</t>
  </si>
  <si>
    <t>PAGAMENTO DE DESPESAS - UPA A ABHU</t>
  </si>
  <si>
    <t>RATEIO ADMINISTRATIVO ABHU ACUMULADO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</si>
  <si>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</t>
    </r>
  </si>
  <si>
    <t>PAGAMENTO DE RATEIO UPA P/ ABHU</t>
  </si>
  <si>
    <t>PIS/COFINS/CSLL - RETIDO</t>
  </si>
  <si>
    <t>PAGAMENTO DE RATEIO UPA P/ ABHU - CONTA 168-5</t>
  </si>
  <si>
    <t>SERVICOS TERCEIRIZADOS - DIVERSOS</t>
  </si>
  <si>
    <t>Resumo Provisões 13º / Férias / Rescisão</t>
  </si>
  <si>
    <t>PROVISÃO MÊS - INFORMADO NA CONTA 003.00901922-0</t>
  </si>
  <si>
    <t>TRF - CAIXA ECONOMICA FEDERAL (1922-3) UPA P/CAIXA ECONOMICA FEDERAL (168-5) UPA</t>
  </si>
  <si>
    <t>Demonstrativo de Despesas Setembro 2020 - Conta 900168-2 - CEF</t>
  </si>
  <si>
    <t>TRF - CAIXA ECONOMICA FEDERAL (901922-0) UPA P/CAIXA ECONOMICA FEDERAL (900168-2) UPA</t>
  </si>
  <si>
    <t>Balancete Financeiro Sertembro 2020 - Conta  900168-2 - CEF</t>
  </si>
  <si>
    <t>RECEB. SALDO APLICAÇÃO DA CONTA 003.00001922-3</t>
  </si>
  <si>
    <t>Demonstrativo de Despesas Setembro 2020 - Conta 901922-0 - CEF</t>
  </si>
  <si>
    <t>VALE TRANSP - VIACAO LUWASA LTDA</t>
  </si>
  <si>
    <t>RESGATE DE APLICACAO FINANCEIRA - CAIXA ECONOMICA FEDERAL (901922-0)</t>
  </si>
  <si>
    <t>TEV MESM T</t>
  </si>
  <si>
    <t>VALE TRANSP.- TURISMAR TRANSPORTES E TURISMO LTDA</t>
  </si>
  <si>
    <t>VALE TRANSP.- EMPRESA PRINCESA DO NORTE LTDA</t>
  </si>
  <si>
    <t>AUTO POSTO UNIVERSITARIO DE MARILIA LTDA - EPP</t>
  </si>
  <si>
    <t>Balancete Financeiro Setembro 2020 - Conta Conta 901922-0 - CEF</t>
  </si>
  <si>
    <t>RECEB. TRANSFERENCIA APLICAÇÃO DA CONTA 003.00001922-3</t>
  </si>
  <si>
    <t>SALDO TRANSPOSTADO DA CONTA 003.00001922-3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</si>
  <si>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2020</t>
    </r>
  </si>
  <si>
    <t>SALDO TRANSPOTADO DA CONTA 003.00001922-3</t>
  </si>
  <si>
    <t>PROVISÃO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</si>
</sst>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14" fontId="4" fillId="0" borderId="2" xfId="0" applyNumberFormat="1" applyFont="1" applyBorder="1"/>
    <xf numFmtId="0" fontId="6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2" xfId="0" applyFont="1" applyBorder="1"/>
    <xf numFmtId="43" fontId="0" fillId="0" borderId="0" xfId="1" applyFont="1"/>
    <xf numFmtId="43" fontId="4" fillId="0" borderId="0" xfId="1" applyFont="1"/>
    <xf numFmtId="43" fontId="5" fillId="2" borderId="7" xfId="1" applyFont="1" applyFill="1" applyBorder="1" applyAlignment="1">
      <alignment horizontal="center"/>
    </xf>
    <xf numFmtId="43" fontId="4" fillId="0" borderId="8" xfId="1" applyFont="1" applyBorder="1"/>
    <xf numFmtId="43" fontId="5" fillId="0" borderId="12" xfId="1" applyFont="1" applyBorder="1"/>
    <xf numFmtId="43" fontId="0" fillId="0" borderId="10" xfId="1" applyFont="1" applyBorder="1"/>
    <xf numFmtId="43" fontId="0" fillId="0" borderId="0" xfId="1" applyFont="1" applyBorder="1"/>
    <xf numFmtId="43" fontId="0" fillId="0" borderId="11" xfId="1" applyFont="1" applyBorder="1"/>
    <xf numFmtId="43" fontId="4" fillId="0" borderId="13" xfId="1" applyFont="1" applyBorder="1"/>
    <xf numFmtId="43" fontId="4" fillId="0" borderId="14" xfId="1" applyFont="1" applyBorder="1"/>
    <xf numFmtId="43" fontId="5" fillId="0" borderId="15" xfId="0" applyNumberFormat="1" applyFont="1" applyBorder="1"/>
    <xf numFmtId="0" fontId="5" fillId="2" borderId="16" xfId="0" applyFont="1" applyFill="1" applyBorder="1" applyAlignment="1">
      <alignment horizontal="center"/>
    </xf>
    <xf numFmtId="43" fontId="4" fillId="0" borderId="6" xfId="1" applyFont="1" applyBorder="1"/>
    <xf numFmtId="43" fontId="5" fillId="0" borderId="17" xfId="0" applyNumberFormat="1" applyFont="1" applyBorder="1"/>
    <xf numFmtId="0" fontId="5" fillId="2" borderId="18" xfId="0" applyFont="1" applyFill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0" fontId="4" fillId="0" borderId="5" xfId="0" applyFont="1" applyFill="1" applyBorder="1" applyAlignment="1">
      <alignment horizontal="left"/>
    </xf>
    <xf numFmtId="0" fontId="5" fillId="0" borderId="6" xfId="0" applyFont="1" applyBorder="1" applyAlignment="1"/>
    <xf numFmtId="0" fontId="5" fillId="0" borderId="5" xfId="0" applyFont="1" applyBorder="1" applyAlignment="1"/>
    <xf numFmtId="0" fontId="5" fillId="3" borderId="6" xfId="0" applyFont="1" applyFill="1" applyBorder="1"/>
    <xf numFmtId="0" fontId="4" fillId="0" borderId="21" xfId="0" applyFont="1" applyBorder="1"/>
    <xf numFmtId="0" fontId="5" fillId="0" borderId="21" xfId="0" applyFont="1" applyBorder="1"/>
    <xf numFmtId="0" fontId="0" fillId="0" borderId="5" xfId="0" applyBorder="1"/>
    <xf numFmtId="0" fontId="5" fillId="0" borderId="6" xfId="0" applyFont="1" applyBorder="1"/>
    <xf numFmtId="0" fontId="5" fillId="0" borderId="0" xfId="0" applyFont="1" applyBorder="1" applyAlignment="1"/>
    <xf numFmtId="0" fontId="5" fillId="2" borderId="22" xfId="0" applyFont="1" applyFill="1" applyBorder="1" applyAlignment="1">
      <alignment horizontal="center"/>
    </xf>
    <xf numFmtId="0" fontId="4" fillId="0" borderId="15" xfId="0" applyFont="1" applyBorder="1"/>
    <xf numFmtId="0" fontId="4" fillId="0" borderId="9" xfId="0" applyFont="1" applyBorder="1"/>
    <xf numFmtId="0" fontId="4" fillId="0" borderId="0" xfId="0" applyFont="1" applyFill="1" applyBorder="1" applyAlignment="1">
      <alignment horizontal="left"/>
    </xf>
    <xf numFmtId="0" fontId="5" fillId="0" borderId="11" xfId="0" applyFont="1" applyBorder="1" applyAlignment="1"/>
    <xf numFmtId="0" fontId="4" fillId="3" borderId="11" xfId="0" applyFont="1" applyFill="1" applyBorder="1"/>
    <xf numFmtId="0" fontId="4" fillId="0" borderId="23" xfId="0" applyFont="1" applyBorder="1"/>
    <xf numFmtId="0" fontId="0" fillId="0" borderId="0" xfId="0" applyBorder="1"/>
    <xf numFmtId="0" fontId="4" fillId="0" borderId="12" xfId="0" applyFont="1" applyBorder="1"/>
    <xf numFmtId="43" fontId="5" fillId="0" borderId="11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3" fontId="5" fillId="0" borderId="15" xfId="1" applyFont="1" applyBorder="1" applyAlignment="1">
      <alignment horizontal="center"/>
    </xf>
    <xf numFmtId="43" fontId="5" fillId="0" borderId="14" xfId="1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0" xfId="0" applyNumberFormat="1"/>
    <xf numFmtId="14" fontId="4" fillId="0" borderId="0" xfId="0" applyNumberFormat="1" applyFont="1"/>
    <xf numFmtId="14" fontId="5" fillId="2" borderId="25" xfId="0" applyNumberFormat="1" applyFont="1" applyFill="1" applyBorder="1" applyAlignment="1">
      <alignment horizontal="center"/>
    </xf>
    <xf numFmtId="14" fontId="4" fillId="0" borderId="26" xfId="0" applyNumberFormat="1" applyFont="1" applyBorder="1"/>
    <xf numFmtId="14" fontId="4" fillId="0" borderId="27" xfId="0" applyNumberFormat="1" applyFont="1" applyBorder="1"/>
    <xf numFmtId="0" fontId="5" fillId="0" borderId="6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3" fontId="5" fillId="0" borderId="11" xfId="0" applyNumberFormat="1" applyFont="1" applyBorder="1" applyAlignment="1">
      <alignment horizontal="center"/>
    </xf>
    <xf numFmtId="43" fontId="5" fillId="0" borderId="15" xfId="0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14" xfId="1" applyFont="1" applyBorder="1" applyAlignment="1">
      <alignment horizontal="center"/>
    </xf>
    <xf numFmtId="43" fontId="4" fillId="0" borderId="10" xfId="2" applyFont="1" applyBorder="1" applyAlignment="1">
      <alignment horizontal="center"/>
    </xf>
    <xf numFmtId="43" fontId="4" fillId="0" borderId="13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43" fontId="4" fillId="0" borderId="14" xfId="2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4" fillId="0" borderId="24" xfId="1" applyFont="1" applyBorder="1" applyAlignment="1">
      <alignment horizontal="center"/>
    </xf>
    <xf numFmtId="43" fontId="5" fillId="0" borderId="11" xfId="1" applyFont="1" applyBorder="1" applyAlignment="1">
      <alignment horizontal="center"/>
    </xf>
    <xf numFmtId="43" fontId="5" fillId="0" borderId="15" xfId="1" applyFont="1" applyBorder="1" applyAlignment="1">
      <alignment horizontal="center"/>
    </xf>
    <xf numFmtId="43" fontId="4" fillId="0" borderId="10" xfId="1" applyFont="1" applyBorder="1" applyAlignment="1">
      <alignment horizontal="center"/>
    </xf>
    <xf numFmtId="43" fontId="4" fillId="0" borderId="13" xfId="1" applyFont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11" xfId="0" applyFont="1" applyBorder="1"/>
    <xf numFmtId="43" fontId="4" fillId="0" borderId="5" xfId="0" applyNumberFormat="1" applyFont="1" applyBorder="1"/>
    <xf numFmtId="0" fontId="5" fillId="0" borderId="5" xfId="0" applyFont="1" applyBorder="1"/>
    <xf numFmtId="0" fontId="5" fillId="0" borderId="0" xfId="0" applyFont="1"/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3" borderId="4" xfId="0" applyFont="1" applyFill="1" applyBorder="1"/>
    <xf numFmtId="0" fontId="5" fillId="3" borderId="10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3" borderId="13" xfId="0" applyFont="1" applyFill="1" applyBorder="1"/>
    <xf numFmtId="0" fontId="4" fillId="0" borderId="10" xfId="0" applyFont="1" applyBorder="1"/>
    <xf numFmtId="0" fontId="5" fillId="3" borderId="11" xfId="0" applyFont="1" applyFill="1" applyBorder="1"/>
    <xf numFmtId="0" fontId="5" fillId="3" borderId="15" xfId="0" applyFont="1" applyFill="1" applyBorder="1"/>
  </cellXfs>
  <cellStyles count="3">
    <cellStyle name="Normal" xfId="0" builtinId="0"/>
    <cellStyle name="Vírgula" xfId="1" builtinId="3"/>
    <cellStyle name="Vírgul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7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7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28</xdr:row>
      <xdr:rowOff>57150</xdr:rowOff>
    </xdr:from>
    <xdr:to>
      <xdr:col>1</xdr:col>
      <xdr:colOff>609600</xdr:colOff>
      <xdr:row>30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7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531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30</xdr:row>
      <xdr:rowOff>66675</xdr:rowOff>
    </xdr:from>
    <xdr:to>
      <xdr:col>10</xdr:col>
      <xdr:colOff>638174</xdr:colOff>
      <xdr:row>30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7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654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187CECD-E09A-4B09-AA8D-6D19E67E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495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5009146-B11E-4E99-A3FB-FD483D59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810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294</xdr:row>
      <xdr:rowOff>57150</xdr:rowOff>
    </xdr:from>
    <xdr:to>
      <xdr:col>1</xdr:col>
      <xdr:colOff>609600</xdr:colOff>
      <xdr:row>296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64FE6F2-7864-4643-BD54-1C814525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6264175"/>
          <a:ext cx="1104900" cy="495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296</xdr:row>
      <xdr:rowOff>66675</xdr:rowOff>
    </xdr:from>
    <xdr:to>
      <xdr:col>10</xdr:col>
      <xdr:colOff>638174</xdr:colOff>
      <xdr:row>296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23D7361-B554-4570-85A1-450EAD01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6788050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1E1DB1F-6EE4-449B-B4C6-C5931294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495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1AA18AF-6400-4195-8B45-E3D3AF24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810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17</xdr:row>
      <xdr:rowOff>57150</xdr:rowOff>
    </xdr:from>
    <xdr:to>
      <xdr:col>1</xdr:col>
      <xdr:colOff>609600</xdr:colOff>
      <xdr:row>19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EB3CD4D0-AEEF-49B8-8C7B-C72FF69A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95675"/>
          <a:ext cx="1104900" cy="495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19</xdr:row>
      <xdr:rowOff>66675</xdr:rowOff>
    </xdr:from>
    <xdr:to>
      <xdr:col>10</xdr:col>
      <xdr:colOff>638174</xdr:colOff>
      <xdr:row>19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83A422B9-8F1F-4F0C-9989-5417FB83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019550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FCC708D-DC84-4327-92D2-1E5BE4D2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495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F36C8EC-85FF-41D8-BBAF-442CB738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810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27</xdr:row>
      <xdr:rowOff>57150</xdr:rowOff>
    </xdr:from>
    <xdr:to>
      <xdr:col>1</xdr:col>
      <xdr:colOff>609600</xdr:colOff>
      <xdr:row>29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F1BEB700-E278-4472-9312-411FCB13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400675"/>
          <a:ext cx="1104900" cy="495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29</xdr:row>
      <xdr:rowOff>66675</xdr:rowOff>
    </xdr:from>
    <xdr:to>
      <xdr:col>10</xdr:col>
      <xdr:colOff>638174</xdr:colOff>
      <xdr:row>29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F0FEB3DD-3843-4215-AF72-86ED18FF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924550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te%20Financeiro.tx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Balancete Financeiro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>
        <row r="139">
          <cell r="I139">
            <v>0</v>
          </cell>
        </row>
      </sheetData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>
        <row r="195">
          <cell r="F195">
            <v>-1.0477378964424133E-9</v>
          </cell>
        </row>
        <row r="218">
          <cell r="I218">
            <v>1023489.3899999994</v>
          </cell>
        </row>
        <row r="232">
          <cell r="I232">
            <v>3589999.9999999972</v>
          </cell>
        </row>
        <row r="242">
          <cell r="I242">
            <v>120370.48</v>
          </cell>
        </row>
      </sheetData>
      <sheetData sheetId="120" refreshError="1">
        <row r="33">
          <cell r="F33">
            <v>0</v>
          </cell>
        </row>
        <row r="56">
          <cell r="I56">
            <v>30939.120000000356</v>
          </cell>
        </row>
        <row r="63">
          <cell r="I63">
            <v>0</v>
          </cell>
        </row>
      </sheetData>
      <sheetData sheetId="121" refreshError="1">
        <row r="331">
          <cell r="I331">
            <v>120370.48</v>
          </cell>
        </row>
      </sheetData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workbookViewId="0">
      <selection activeCell="B5" sqref="B5"/>
    </sheetView>
  </sheetViews>
  <sheetFormatPr defaultRowHeight="15" x14ac:dyDescent="0.25"/>
  <cols>
    <col min="1" max="1" width="10.42578125" bestFit="1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0" bestFit="1" customWidth="1"/>
    <col min="10" max="10" width="4.7109375" bestFit="1" customWidth="1"/>
    <col min="11" max="11" width="10.42578125" bestFit="1" customWidth="1"/>
  </cols>
  <sheetData>
    <row r="1" spans="1:11" x14ac:dyDescent="0.25">
      <c r="D1" s="13"/>
      <c r="J1" s="51"/>
      <c r="K1" s="59"/>
    </row>
    <row r="2" spans="1:11" ht="25.5" x14ac:dyDescent="0.25">
      <c r="C2" s="84" t="s">
        <v>16</v>
      </c>
      <c r="D2" s="84"/>
      <c r="E2" s="84"/>
      <c r="F2" s="84"/>
      <c r="G2" s="84"/>
      <c r="H2" s="84"/>
      <c r="I2" s="84"/>
      <c r="J2" s="84"/>
      <c r="K2" s="84"/>
    </row>
    <row r="3" spans="1:11" x14ac:dyDescent="0.25">
      <c r="D3" s="13"/>
      <c r="J3" s="51"/>
      <c r="K3" s="59"/>
    </row>
    <row r="4" spans="1:11" ht="18.75" x14ac:dyDescent="0.3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x14ac:dyDescent="0.25">
      <c r="D5" s="13"/>
      <c r="J5" s="51"/>
      <c r="K5" s="59"/>
    </row>
    <row r="6" spans="1:11" x14ac:dyDescent="0.25">
      <c r="A6" s="90" t="s">
        <v>1</v>
      </c>
      <c r="B6" s="90"/>
      <c r="C6" s="90"/>
      <c r="D6" s="90"/>
      <c r="E6" s="90"/>
      <c r="F6" s="90"/>
      <c r="G6" s="90" t="s">
        <v>29</v>
      </c>
      <c r="H6" s="90"/>
      <c r="I6" s="90"/>
      <c r="J6" s="90"/>
      <c r="K6" s="90"/>
    </row>
    <row r="7" spans="1:11" ht="15.75" thickBot="1" x14ac:dyDescent="0.3">
      <c r="A7" s="1"/>
      <c r="B7" s="1"/>
      <c r="C7" s="1"/>
      <c r="D7" s="14"/>
      <c r="E7" s="1"/>
      <c r="F7" s="1"/>
      <c r="G7" s="1"/>
      <c r="H7" s="1"/>
      <c r="I7" s="1"/>
      <c r="J7" s="52"/>
      <c r="K7" s="60"/>
    </row>
    <row r="8" spans="1:11" x14ac:dyDescent="0.25">
      <c r="A8" s="2" t="s">
        <v>2</v>
      </c>
      <c r="B8" s="8" t="s">
        <v>15</v>
      </c>
      <c r="C8" s="8" t="s">
        <v>17</v>
      </c>
      <c r="D8" s="15" t="s">
        <v>26</v>
      </c>
      <c r="E8" s="8" t="s">
        <v>27</v>
      </c>
      <c r="F8" s="24" t="s">
        <v>28</v>
      </c>
      <c r="G8" s="27" t="s">
        <v>30</v>
      </c>
      <c r="H8" s="39" t="s">
        <v>44</v>
      </c>
      <c r="I8" s="8" t="s">
        <v>47</v>
      </c>
      <c r="J8" s="8" t="s">
        <v>48</v>
      </c>
      <c r="K8" s="61" t="s">
        <v>49</v>
      </c>
    </row>
    <row r="9" spans="1:11" x14ac:dyDescent="0.25">
      <c r="A9" s="3"/>
      <c r="B9" s="9"/>
      <c r="C9" s="9" t="s">
        <v>18</v>
      </c>
      <c r="D9" s="16"/>
      <c r="E9" s="16"/>
      <c r="F9" s="25">
        <f>'[1]CEF Agosto 2020 - 168-5'!F33</f>
        <v>0</v>
      </c>
      <c r="G9" s="28"/>
      <c r="H9" s="40"/>
      <c r="I9" s="9"/>
      <c r="J9" s="53"/>
      <c r="K9" s="62"/>
    </row>
    <row r="10" spans="1:11" x14ac:dyDescent="0.25">
      <c r="A10" s="3">
        <v>44075</v>
      </c>
      <c r="B10" s="9">
        <v>11533</v>
      </c>
      <c r="C10" s="9" t="s">
        <v>19</v>
      </c>
      <c r="D10" s="16"/>
      <c r="E10" s="16">
        <v>100</v>
      </c>
      <c r="F10" s="25">
        <f t="shared" ref="F10:F23" si="0">F9-D10+E10</f>
        <v>100</v>
      </c>
      <c r="G10" s="28" t="s">
        <v>31</v>
      </c>
      <c r="H10" s="40"/>
      <c r="I10" s="9"/>
      <c r="J10" s="53"/>
      <c r="K10" s="62"/>
    </row>
    <row r="11" spans="1:11" x14ac:dyDescent="0.25">
      <c r="A11" s="3">
        <v>44077</v>
      </c>
      <c r="B11" s="9">
        <v>31240</v>
      </c>
      <c r="C11" s="9" t="s">
        <v>20</v>
      </c>
      <c r="D11" s="16"/>
      <c r="E11" s="16">
        <v>500000</v>
      </c>
      <c r="F11" s="25">
        <f t="shared" si="0"/>
        <v>500100</v>
      </c>
      <c r="G11" s="28" t="s">
        <v>32</v>
      </c>
      <c r="H11" s="40"/>
      <c r="I11" s="9"/>
      <c r="J11" s="53"/>
      <c r="K11" s="62"/>
    </row>
    <row r="12" spans="1:11" x14ac:dyDescent="0.25">
      <c r="A12" s="3">
        <v>44077</v>
      </c>
      <c r="B12" s="9">
        <v>274270</v>
      </c>
      <c r="C12" s="9" t="s">
        <v>21</v>
      </c>
      <c r="D12" s="16">
        <v>12014.15</v>
      </c>
      <c r="E12" s="16"/>
      <c r="F12" s="25">
        <f t="shared" si="0"/>
        <v>488085.85</v>
      </c>
      <c r="G12" s="28" t="s">
        <v>12</v>
      </c>
      <c r="H12" s="40"/>
      <c r="I12" s="9"/>
      <c r="J12" s="53"/>
      <c r="K12" s="62"/>
    </row>
    <row r="13" spans="1:11" x14ac:dyDescent="0.25">
      <c r="A13" s="3">
        <v>44078</v>
      </c>
      <c r="B13" s="9">
        <v>558606</v>
      </c>
      <c r="C13" s="9" t="s">
        <v>22</v>
      </c>
      <c r="D13" s="16">
        <v>47747.91</v>
      </c>
      <c r="E13" s="16"/>
      <c r="F13" s="25">
        <f t="shared" si="0"/>
        <v>440337.93999999994</v>
      </c>
      <c r="G13" s="28" t="s">
        <v>10</v>
      </c>
      <c r="H13" s="40" t="s">
        <v>45</v>
      </c>
      <c r="I13" s="9">
        <v>7012294</v>
      </c>
      <c r="J13" s="53">
        <v>1</v>
      </c>
      <c r="K13" s="62">
        <v>44077</v>
      </c>
    </row>
    <row r="14" spans="1:11" x14ac:dyDescent="0.25">
      <c r="A14" s="3">
        <v>44078</v>
      </c>
      <c r="B14" s="9">
        <v>727220</v>
      </c>
      <c r="C14" s="9" t="s">
        <v>23</v>
      </c>
      <c r="D14" s="16"/>
      <c r="E14" s="16">
        <v>2208.31</v>
      </c>
      <c r="F14" s="25">
        <f t="shared" si="0"/>
        <v>442546.24999999994</v>
      </c>
      <c r="G14" s="28" t="s">
        <v>33</v>
      </c>
      <c r="H14" s="40"/>
      <c r="I14" s="9"/>
      <c r="J14" s="53"/>
      <c r="K14" s="62"/>
    </row>
    <row r="15" spans="1:11" x14ac:dyDescent="0.25">
      <c r="A15" s="3">
        <v>44078</v>
      </c>
      <c r="B15" s="9">
        <v>274270</v>
      </c>
      <c r="C15" s="9" t="s">
        <v>21</v>
      </c>
      <c r="D15" s="16">
        <v>442546.25</v>
      </c>
      <c r="E15" s="16"/>
      <c r="F15" s="25">
        <f t="shared" si="0"/>
        <v>-5.8207660913467407E-11</v>
      </c>
      <c r="G15" s="28" t="s">
        <v>11</v>
      </c>
      <c r="H15" s="40"/>
      <c r="I15" s="9"/>
      <c r="J15" s="53"/>
      <c r="K15" s="62"/>
    </row>
    <row r="16" spans="1:11" x14ac:dyDescent="0.25">
      <c r="A16" s="3">
        <v>44082</v>
      </c>
      <c r="B16" s="9">
        <v>727220</v>
      </c>
      <c r="C16" s="9" t="s">
        <v>23</v>
      </c>
      <c r="D16" s="16"/>
      <c r="E16" s="16">
        <v>461.55</v>
      </c>
      <c r="F16" s="25">
        <f t="shared" si="0"/>
        <v>461.5499999999418</v>
      </c>
      <c r="G16" s="28" t="s">
        <v>33</v>
      </c>
      <c r="H16" s="40"/>
      <c r="I16" s="9"/>
      <c r="J16" s="53"/>
      <c r="K16" s="62"/>
    </row>
    <row r="17" spans="1:11" x14ac:dyDescent="0.25">
      <c r="A17" s="3">
        <v>44082</v>
      </c>
      <c r="B17" s="9">
        <v>274270</v>
      </c>
      <c r="C17" s="9" t="s">
        <v>21</v>
      </c>
      <c r="D17" s="16">
        <v>461.55</v>
      </c>
      <c r="E17" s="16"/>
      <c r="F17" s="25">
        <f t="shared" si="0"/>
        <v>-5.8207660913467407E-11</v>
      </c>
      <c r="G17" s="28" t="s">
        <v>12</v>
      </c>
      <c r="H17" s="40"/>
      <c r="I17" s="9"/>
      <c r="J17" s="53"/>
      <c r="K17" s="62"/>
    </row>
    <row r="18" spans="1:11" x14ac:dyDescent="0.25">
      <c r="A18" s="3">
        <v>44083</v>
      </c>
      <c r="B18" s="9">
        <v>1920</v>
      </c>
      <c r="C18" s="9" t="s">
        <v>24</v>
      </c>
      <c r="D18" s="16">
        <v>9867.92</v>
      </c>
      <c r="E18" s="16"/>
      <c r="F18" s="25">
        <f t="shared" si="0"/>
        <v>-9867.9200000000583</v>
      </c>
      <c r="G18" s="28" t="s">
        <v>8</v>
      </c>
      <c r="H18" s="40" t="s">
        <v>46</v>
      </c>
      <c r="I18" s="9">
        <v>51</v>
      </c>
      <c r="J18" s="53">
        <v>51</v>
      </c>
      <c r="K18" s="62">
        <v>44077</v>
      </c>
    </row>
    <row r="19" spans="1:11" x14ac:dyDescent="0.25">
      <c r="A19" s="3">
        <v>44083</v>
      </c>
      <c r="B19" s="9">
        <v>727220</v>
      </c>
      <c r="C19" s="9" t="s">
        <v>23</v>
      </c>
      <c r="D19" s="16"/>
      <c r="E19" s="16">
        <v>9867.92</v>
      </c>
      <c r="F19" s="25">
        <f t="shared" si="0"/>
        <v>-5.8207660913467407E-11</v>
      </c>
      <c r="G19" s="28" t="s">
        <v>33</v>
      </c>
      <c r="H19" s="40"/>
      <c r="I19" s="9"/>
      <c r="J19" s="53"/>
      <c r="K19" s="62"/>
    </row>
    <row r="20" spans="1:11" x14ac:dyDescent="0.25">
      <c r="A20" s="3">
        <v>44096</v>
      </c>
      <c r="B20" s="9">
        <v>727220</v>
      </c>
      <c r="C20" s="9" t="s">
        <v>23</v>
      </c>
      <c r="D20" s="16"/>
      <c r="E20" s="16">
        <v>7848.28</v>
      </c>
      <c r="F20" s="25">
        <f t="shared" si="0"/>
        <v>7848.2799999999415</v>
      </c>
      <c r="G20" s="28" t="s">
        <v>33</v>
      </c>
      <c r="H20" s="40"/>
      <c r="I20" s="9"/>
      <c r="J20" s="53"/>
      <c r="K20" s="62"/>
    </row>
    <row r="21" spans="1:11" x14ac:dyDescent="0.25">
      <c r="A21" s="3">
        <v>44096</v>
      </c>
      <c r="B21" s="9">
        <v>274270</v>
      </c>
      <c r="C21" s="9" t="s">
        <v>21</v>
      </c>
      <c r="D21" s="16">
        <v>7848.28</v>
      </c>
      <c r="E21" s="16"/>
      <c r="F21" s="25">
        <f t="shared" si="0"/>
        <v>-5.8207660913467407E-11</v>
      </c>
      <c r="G21" s="28" t="s">
        <v>12</v>
      </c>
      <c r="H21" s="40"/>
      <c r="I21" s="9"/>
      <c r="J21" s="53"/>
      <c r="K21" s="62"/>
    </row>
    <row r="22" spans="1:11" x14ac:dyDescent="0.25">
      <c r="A22" s="3">
        <v>44099</v>
      </c>
      <c r="B22" s="9">
        <v>727220</v>
      </c>
      <c r="C22" s="9" t="s">
        <v>23</v>
      </c>
      <c r="D22" s="16"/>
      <c r="E22" s="16">
        <v>169</v>
      </c>
      <c r="F22" s="25">
        <f t="shared" si="0"/>
        <v>168.99999999994179</v>
      </c>
      <c r="G22" s="28" t="s">
        <v>33</v>
      </c>
      <c r="H22" s="40"/>
      <c r="I22" s="9"/>
      <c r="J22" s="53"/>
      <c r="K22" s="62"/>
    </row>
    <row r="23" spans="1:11" x14ac:dyDescent="0.25">
      <c r="A23" s="3">
        <v>44099</v>
      </c>
      <c r="B23" s="9">
        <v>82020</v>
      </c>
      <c r="C23" s="9" t="s">
        <v>25</v>
      </c>
      <c r="D23" s="16">
        <v>169</v>
      </c>
      <c r="E23" s="16"/>
      <c r="F23" s="25">
        <f t="shared" si="0"/>
        <v>-5.8207660913467407E-11</v>
      </c>
      <c r="G23" s="28" t="s">
        <v>13</v>
      </c>
      <c r="H23" s="40"/>
      <c r="I23" s="9"/>
      <c r="J23" s="53"/>
      <c r="K23" s="62"/>
    </row>
    <row r="24" spans="1:11" x14ac:dyDescent="0.25">
      <c r="A24" s="3"/>
      <c r="B24" s="9"/>
      <c r="C24" s="9"/>
      <c r="D24" s="16"/>
      <c r="E24" s="16"/>
      <c r="F24" s="25"/>
      <c r="G24" s="28"/>
      <c r="H24" s="40"/>
      <c r="I24" s="9"/>
      <c r="J24" s="53"/>
      <c r="K24" s="62"/>
    </row>
    <row r="25" spans="1:11" ht="15.75" thickBot="1" x14ac:dyDescent="0.3">
      <c r="A25" s="82" t="s">
        <v>3</v>
      </c>
      <c r="B25" s="83"/>
      <c r="C25" s="12"/>
      <c r="D25" s="17">
        <f>SUM(D10:D24)</f>
        <v>520655.06</v>
      </c>
      <c r="E25" s="17">
        <f>SUM(E10:E24)</f>
        <v>520655.06</v>
      </c>
      <c r="F25" s="26">
        <f>F9-D25+E25</f>
        <v>0</v>
      </c>
      <c r="G25" s="29"/>
      <c r="H25" s="41"/>
      <c r="I25" s="47"/>
      <c r="J25" s="54"/>
      <c r="K25" s="63"/>
    </row>
    <row r="26" spans="1:11" x14ac:dyDescent="0.25">
      <c r="A26" s="4" t="s">
        <v>4</v>
      </c>
      <c r="B26" s="1"/>
      <c r="C26" s="1"/>
      <c r="D26" s="14"/>
      <c r="E26" s="1"/>
      <c r="F26" s="1"/>
      <c r="G26" s="1"/>
      <c r="H26" s="1"/>
      <c r="I26" s="1"/>
      <c r="J26" s="52"/>
      <c r="K26" s="60"/>
    </row>
    <row r="27" spans="1:11" x14ac:dyDescent="0.25">
      <c r="A27" s="4"/>
      <c r="B27" s="1"/>
      <c r="C27" s="1"/>
      <c r="D27" s="14"/>
      <c r="E27" s="1"/>
      <c r="F27" s="1"/>
      <c r="G27" s="1"/>
      <c r="H27" s="1"/>
      <c r="I27" s="1"/>
      <c r="J27" s="52"/>
      <c r="K27" s="60"/>
    </row>
    <row r="28" spans="1:11" x14ac:dyDescent="0.25">
      <c r="A28" s="4"/>
      <c r="B28" s="1"/>
      <c r="C28" s="1"/>
      <c r="D28" s="14"/>
      <c r="E28" s="1"/>
      <c r="F28" s="1"/>
      <c r="G28" s="1"/>
      <c r="H28" s="1"/>
      <c r="I28" s="1"/>
      <c r="J28" s="52"/>
      <c r="K28" s="60"/>
    </row>
    <row r="29" spans="1:11" x14ac:dyDescent="0.25">
      <c r="D29" s="13"/>
      <c r="J29" s="51"/>
      <c r="K29" s="59"/>
    </row>
    <row r="30" spans="1:11" ht="25.5" x14ac:dyDescent="0.25">
      <c r="C30" s="84" t="s">
        <v>16</v>
      </c>
      <c r="D30" s="84"/>
      <c r="E30" s="84"/>
      <c r="F30" s="84"/>
      <c r="G30" s="84"/>
      <c r="H30" s="84"/>
      <c r="I30" s="84"/>
      <c r="J30" s="84"/>
      <c r="K30" s="84"/>
    </row>
    <row r="31" spans="1:11" x14ac:dyDescent="0.25">
      <c r="D31" s="13"/>
      <c r="J31" s="51"/>
      <c r="K31" s="59"/>
    </row>
    <row r="32" spans="1:11" ht="18.75" x14ac:dyDescent="0.3">
      <c r="A32" s="85" t="s">
        <v>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</row>
    <row r="33" spans="1:11" x14ac:dyDescent="0.25">
      <c r="A33" s="1"/>
      <c r="B33" s="1"/>
      <c r="C33" s="1"/>
      <c r="D33" s="14"/>
      <c r="E33" s="1"/>
      <c r="F33" s="1"/>
      <c r="G33" s="1"/>
      <c r="H33" s="1"/>
      <c r="I33" s="1"/>
      <c r="J33" s="52"/>
      <c r="K33" s="60"/>
    </row>
    <row r="34" spans="1:11" x14ac:dyDescent="0.25">
      <c r="A34" s="86" t="s">
        <v>6</v>
      </c>
      <c r="B34" s="87"/>
      <c r="C34" s="87"/>
      <c r="D34" s="87"/>
      <c r="E34" s="88"/>
      <c r="F34" s="1"/>
      <c r="G34" s="89" t="s">
        <v>34</v>
      </c>
      <c r="H34" s="89"/>
      <c r="I34" s="89"/>
      <c r="J34" s="89"/>
      <c r="K34" s="60"/>
    </row>
    <row r="35" spans="1:11" x14ac:dyDescent="0.25">
      <c r="A35" s="5" t="s">
        <v>7</v>
      </c>
      <c r="B35" s="10"/>
      <c r="C35" s="10"/>
      <c r="D35" s="18"/>
      <c r="E35" s="21">
        <f t="shared" ref="E35:E53" si="1">SUMIF($G$8:$G$24,A35,$D$8:$D$24)</f>
        <v>0</v>
      </c>
      <c r="F35" s="1"/>
      <c r="G35" s="30" t="s">
        <v>33</v>
      </c>
      <c r="H35" s="42"/>
      <c r="I35" s="78">
        <f>SUMIF($G$8:$G$24,G35,$E$8:$E$24)</f>
        <v>20555.060000000001</v>
      </c>
      <c r="J35" s="79"/>
      <c r="K35" s="60"/>
    </row>
    <row r="36" spans="1:11" x14ac:dyDescent="0.25">
      <c r="A36" s="6" t="s">
        <v>8</v>
      </c>
      <c r="B36" s="11"/>
      <c r="C36" s="11"/>
      <c r="D36" s="19"/>
      <c r="E36" s="22">
        <f t="shared" si="1"/>
        <v>9867.92</v>
      </c>
      <c r="F36" s="1"/>
      <c r="G36" s="30" t="s">
        <v>32</v>
      </c>
      <c r="H36" s="42"/>
      <c r="I36" s="68">
        <f>SUMIF($G$8:$G$24,G36,$E$8:$E$24)</f>
        <v>500000</v>
      </c>
      <c r="J36" s="69"/>
      <c r="K36" s="60"/>
    </row>
    <row r="37" spans="1:11" x14ac:dyDescent="0.25">
      <c r="A37" s="6" t="s">
        <v>9</v>
      </c>
      <c r="B37" s="11"/>
      <c r="C37" s="11"/>
      <c r="D37" s="19"/>
      <c r="E37" s="22">
        <f t="shared" si="1"/>
        <v>0</v>
      </c>
      <c r="F37" s="1"/>
      <c r="G37" s="30" t="s">
        <v>31</v>
      </c>
      <c r="H37" s="42"/>
      <c r="I37" s="68">
        <f>SUMIF($G$8:$G$24,G37,$E$8:$E$24)</f>
        <v>100</v>
      </c>
      <c r="J37" s="69"/>
      <c r="K37" s="60"/>
    </row>
    <row r="38" spans="1:11" x14ac:dyDescent="0.25">
      <c r="A38" s="7" t="s">
        <v>10</v>
      </c>
      <c r="B38" s="11"/>
      <c r="C38" s="11"/>
      <c r="D38" s="19"/>
      <c r="E38" s="22">
        <f t="shared" si="1"/>
        <v>47747.91</v>
      </c>
      <c r="F38" s="1"/>
      <c r="G38" s="80" t="s">
        <v>35</v>
      </c>
      <c r="H38" s="81"/>
      <c r="I38" s="68">
        <f>SUMIF($G$8:$G$24,G38,$E$8:$E$24)</f>
        <v>0</v>
      </c>
      <c r="J38" s="69"/>
      <c r="K38" s="60"/>
    </row>
    <row r="39" spans="1:11" x14ac:dyDescent="0.25">
      <c r="A39" s="6" t="s">
        <v>11</v>
      </c>
      <c r="B39" s="11"/>
      <c r="C39" s="11"/>
      <c r="D39" s="19"/>
      <c r="E39" s="22">
        <f t="shared" si="1"/>
        <v>442546.25</v>
      </c>
      <c r="F39" s="1"/>
      <c r="G39" s="80" t="s">
        <v>36</v>
      </c>
      <c r="H39" s="81"/>
      <c r="I39" s="68">
        <f>SUMIF($G$8:$G$24,G39,$E$8:$E$24)</f>
        <v>0</v>
      </c>
      <c r="J39" s="69"/>
      <c r="K39" s="60"/>
    </row>
    <row r="40" spans="1:11" x14ac:dyDescent="0.25">
      <c r="A40" s="6" t="s">
        <v>12</v>
      </c>
      <c r="B40" s="11"/>
      <c r="C40" s="11"/>
      <c r="D40" s="19"/>
      <c r="E40" s="22">
        <f t="shared" si="1"/>
        <v>20323.98</v>
      </c>
      <c r="F40" s="1"/>
      <c r="G40" s="31" t="s">
        <v>14</v>
      </c>
      <c r="H40" s="43"/>
      <c r="I40" s="76">
        <f>SUM(I35:J39)</f>
        <v>520655.06</v>
      </c>
      <c r="J40" s="77"/>
      <c r="K40" s="60"/>
    </row>
    <row r="41" spans="1:11" x14ac:dyDescent="0.25">
      <c r="A41" s="6" t="s">
        <v>13</v>
      </c>
      <c r="B41" s="11"/>
      <c r="C41" s="11"/>
      <c r="D41" s="19"/>
      <c r="E41" s="22">
        <f t="shared" si="1"/>
        <v>169</v>
      </c>
      <c r="F41" s="1"/>
      <c r="G41" s="32"/>
      <c r="H41" s="38"/>
      <c r="I41" s="49"/>
      <c r="J41" s="56"/>
      <c r="K41" s="60"/>
    </row>
    <row r="42" spans="1:11" x14ac:dyDescent="0.25">
      <c r="A42" s="6"/>
      <c r="B42" s="11"/>
      <c r="C42" s="11"/>
      <c r="D42" s="19"/>
      <c r="E42" s="22">
        <f t="shared" si="1"/>
        <v>0</v>
      </c>
      <c r="F42" s="1"/>
      <c r="G42" s="33" t="s">
        <v>37</v>
      </c>
      <c r="H42" s="44"/>
      <c r="I42" s="50"/>
      <c r="J42" s="57"/>
      <c r="K42" s="59"/>
    </row>
    <row r="43" spans="1:11" x14ac:dyDescent="0.25">
      <c r="A43" s="6"/>
      <c r="B43" s="11"/>
      <c r="C43" s="11"/>
      <c r="D43" s="19"/>
      <c r="E43" s="22">
        <f t="shared" si="1"/>
        <v>0</v>
      </c>
      <c r="F43" s="1"/>
      <c r="G43" s="30" t="s">
        <v>38</v>
      </c>
      <c r="H43" s="42"/>
      <c r="I43" s="78">
        <f>'[1]CEF Agosto 2020 - 168-5'!I56:J56</f>
        <v>30939.120000000356</v>
      </c>
      <c r="J43" s="79"/>
      <c r="K43" s="59"/>
    </row>
    <row r="44" spans="1:11" x14ac:dyDescent="0.25">
      <c r="A44" s="6"/>
      <c r="B44" s="11"/>
      <c r="C44" s="11"/>
      <c r="D44" s="19"/>
      <c r="E44" s="22">
        <f t="shared" si="1"/>
        <v>0</v>
      </c>
      <c r="F44" s="1"/>
      <c r="G44" s="6" t="s">
        <v>7</v>
      </c>
      <c r="H44" s="42"/>
      <c r="I44" s="68">
        <f>SUMIF($G$8:$G$24,G44,$D$8:$D$24)</f>
        <v>0</v>
      </c>
      <c r="J44" s="69"/>
      <c r="K44" s="59"/>
    </row>
    <row r="45" spans="1:11" x14ac:dyDescent="0.25">
      <c r="A45" s="6"/>
      <c r="B45" s="11"/>
      <c r="C45" s="11"/>
      <c r="D45" s="19"/>
      <c r="E45" s="22">
        <f t="shared" si="1"/>
        <v>0</v>
      </c>
      <c r="F45" s="1"/>
      <c r="G45" s="80" t="s">
        <v>33</v>
      </c>
      <c r="H45" s="81"/>
      <c r="I45" s="68">
        <f>-SUMIF($G$8:$G$24,G45,$E$8:$E$24)</f>
        <v>-20555.060000000001</v>
      </c>
      <c r="J45" s="69"/>
      <c r="K45" s="59"/>
    </row>
    <row r="46" spans="1:11" x14ac:dyDescent="0.25">
      <c r="A46" s="6"/>
      <c r="B46" s="11"/>
      <c r="C46" s="11"/>
      <c r="D46" s="19"/>
      <c r="E46" s="22">
        <f t="shared" si="1"/>
        <v>0</v>
      </c>
      <c r="F46" s="1"/>
      <c r="G46" s="30" t="s">
        <v>39</v>
      </c>
      <c r="H46" s="42"/>
      <c r="I46" s="68">
        <v>-4.0599999999999996</v>
      </c>
      <c r="J46" s="69"/>
      <c r="K46" s="59"/>
    </row>
    <row r="47" spans="1:11" x14ac:dyDescent="0.25">
      <c r="A47" s="7"/>
      <c r="B47" s="11"/>
      <c r="C47" s="11"/>
      <c r="D47" s="19"/>
      <c r="E47" s="22">
        <f t="shared" si="1"/>
        <v>0</v>
      </c>
      <c r="F47" s="1"/>
      <c r="G47" s="34" t="s">
        <v>40</v>
      </c>
      <c r="H47" s="45"/>
      <c r="I47" s="68">
        <v>-10380</v>
      </c>
      <c r="J47" s="69"/>
      <c r="K47" s="59"/>
    </row>
    <row r="48" spans="1:11" x14ac:dyDescent="0.25">
      <c r="A48" s="6"/>
      <c r="B48" s="11"/>
      <c r="C48" s="11"/>
      <c r="D48" s="19"/>
      <c r="E48" s="22">
        <f t="shared" si="1"/>
        <v>0</v>
      </c>
      <c r="F48" s="1"/>
      <c r="G48" s="35" t="s">
        <v>41</v>
      </c>
      <c r="H48" s="45"/>
      <c r="I48" s="66">
        <f>SUM(I43:J47)</f>
        <v>3.5470293369144201E-10</v>
      </c>
      <c r="J48" s="67"/>
      <c r="K48" s="59"/>
    </row>
    <row r="49" spans="1:11" x14ac:dyDescent="0.25">
      <c r="A49" s="6"/>
      <c r="B49" s="11"/>
      <c r="C49" s="11"/>
      <c r="D49" s="19"/>
      <c r="E49" s="22">
        <f t="shared" si="1"/>
        <v>0</v>
      </c>
      <c r="F49" s="1"/>
      <c r="G49" s="36"/>
      <c r="H49" s="46"/>
      <c r="I49" s="46"/>
      <c r="J49" s="58"/>
      <c r="K49" s="60"/>
    </row>
    <row r="50" spans="1:11" x14ac:dyDescent="0.25">
      <c r="A50" s="6"/>
      <c r="B50" s="11"/>
      <c r="C50" s="11"/>
      <c r="D50" s="19"/>
      <c r="E50" s="22">
        <f t="shared" si="1"/>
        <v>0</v>
      </c>
      <c r="F50" s="1"/>
      <c r="G50" s="33" t="s">
        <v>42</v>
      </c>
      <c r="H50" s="44"/>
      <c r="I50" s="50"/>
      <c r="J50" s="57"/>
      <c r="K50" s="60"/>
    </row>
    <row r="51" spans="1:11" x14ac:dyDescent="0.25">
      <c r="A51" s="6"/>
      <c r="B51" s="11"/>
      <c r="C51" s="11"/>
      <c r="D51" s="19"/>
      <c r="E51" s="22">
        <f t="shared" si="1"/>
        <v>0</v>
      </c>
      <c r="F51" s="1"/>
      <c r="G51" s="30" t="s">
        <v>38</v>
      </c>
      <c r="H51" s="42"/>
      <c r="I51" s="70">
        <f>'[1]CEF Agosto 2020 - 168-5'!I63:J63</f>
        <v>0</v>
      </c>
      <c r="J51" s="71"/>
      <c r="K51" s="60"/>
    </row>
    <row r="52" spans="1:11" x14ac:dyDescent="0.25">
      <c r="A52" s="6"/>
      <c r="B52" s="11"/>
      <c r="C52" s="11"/>
      <c r="D52" s="19"/>
      <c r="E52" s="22">
        <f t="shared" si="1"/>
        <v>0</v>
      </c>
      <c r="F52" s="1"/>
      <c r="G52" s="30" t="s">
        <v>43</v>
      </c>
      <c r="H52" s="42"/>
      <c r="I52" s="72">
        <v>500000</v>
      </c>
      <c r="J52" s="73"/>
      <c r="K52" s="60"/>
    </row>
    <row r="53" spans="1:11" x14ac:dyDescent="0.25">
      <c r="A53" s="6"/>
      <c r="B53" s="11"/>
      <c r="C53" s="11"/>
      <c r="D53" s="19"/>
      <c r="E53" s="22">
        <f t="shared" si="1"/>
        <v>0</v>
      </c>
      <c r="F53" s="1"/>
      <c r="G53" s="30" t="s">
        <v>32</v>
      </c>
      <c r="H53" s="42"/>
      <c r="I53" s="68">
        <f>-SUMIF($G$8:$G$23,G53,$E$8:$E$23)</f>
        <v>-500000</v>
      </c>
      <c r="J53" s="69"/>
      <c r="K53" s="60"/>
    </row>
    <row r="54" spans="1:11" x14ac:dyDescent="0.25">
      <c r="A54" s="6"/>
      <c r="B54" s="11"/>
      <c r="C54" s="11"/>
      <c r="D54" s="19"/>
      <c r="E54" s="22"/>
      <c r="F54" s="1"/>
      <c r="G54" s="30"/>
      <c r="H54" s="45"/>
      <c r="I54" s="74"/>
      <c r="J54" s="75"/>
      <c r="K54" s="60"/>
    </row>
    <row r="55" spans="1:11" x14ac:dyDescent="0.25">
      <c r="A55" s="64" t="s">
        <v>14</v>
      </c>
      <c r="B55" s="65"/>
      <c r="C55" s="65"/>
      <c r="D55" s="20"/>
      <c r="E55" s="23">
        <f>SUM(E35:E54)</f>
        <v>520655.06</v>
      </c>
      <c r="F55" s="1"/>
      <c r="G55" s="37" t="s">
        <v>41</v>
      </c>
      <c r="H55" s="45"/>
      <c r="I55" s="66">
        <f>SUM(I51:J54)</f>
        <v>0</v>
      </c>
      <c r="J55" s="67"/>
      <c r="K55" s="60"/>
    </row>
    <row r="56" spans="1:11" x14ac:dyDescent="0.25">
      <c r="F56" s="1"/>
      <c r="G56" s="38"/>
      <c r="H56" s="38"/>
      <c r="I56" s="49"/>
      <c r="J56" s="49"/>
      <c r="K56" s="60"/>
    </row>
  </sheetData>
  <mergeCells count="30">
    <mergeCell ref="I35:J35"/>
    <mergeCell ref="C2:K2"/>
    <mergeCell ref="A4:K4"/>
    <mergeCell ref="A6:F6"/>
    <mergeCell ref="G6:K6"/>
    <mergeCell ref="A25:B25"/>
    <mergeCell ref="C30:K30"/>
    <mergeCell ref="A32:K32"/>
    <mergeCell ref="A34:E34"/>
    <mergeCell ref="G34:J34"/>
    <mergeCell ref="I46:J46"/>
    <mergeCell ref="I36:J36"/>
    <mergeCell ref="I37:J37"/>
    <mergeCell ref="G38:H38"/>
    <mergeCell ref="I38:J38"/>
    <mergeCell ref="G39:H39"/>
    <mergeCell ref="I39:J39"/>
    <mergeCell ref="I40:J40"/>
    <mergeCell ref="I43:J43"/>
    <mergeCell ref="I44:J44"/>
    <mergeCell ref="G45:H45"/>
    <mergeCell ref="I45:J45"/>
    <mergeCell ref="A55:C55"/>
    <mergeCell ref="I55:J55"/>
    <mergeCell ref="I47:J47"/>
    <mergeCell ref="I48:J48"/>
    <mergeCell ref="I51:J51"/>
    <mergeCell ref="I52:J52"/>
    <mergeCell ref="I53:J53"/>
    <mergeCell ref="I54:J5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1"/>
  <sheetViews>
    <sheetView workbookViewId="0">
      <selection activeCell="G24" sqref="G24"/>
    </sheetView>
  </sheetViews>
  <sheetFormatPr defaultRowHeight="15" x14ac:dyDescent="0.25"/>
  <cols>
    <col min="1" max="1" width="10.42578125" bestFit="1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0" bestFit="1" customWidth="1"/>
    <col min="10" max="10" width="4.7109375" bestFit="1" customWidth="1"/>
    <col min="11" max="11" width="10.42578125" bestFit="1" customWidth="1"/>
  </cols>
  <sheetData>
    <row r="1" spans="1:11" x14ac:dyDescent="0.25">
      <c r="D1" s="13"/>
      <c r="J1" s="51"/>
      <c r="K1" s="59"/>
    </row>
    <row r="2" spans="1:11" ht="25.5" x14ac:dyDescent="0.25">
      <c r="C2" s="84" t="s">
        <v>16</v>
      </c>
      <c r="D2" s="84"/>
      <c r="E2" s="84"/>
      <c r="F2" s="84"/>
      <c r="G2" s="84"/>
      <c r="H2" s="84"/>
      <c r="I2" s="84"/>
      <c r="J2" s="84"/>
      <c r="K2" s="84"/>
    </row>
    <row r="3" spans="1:11" x14ac:dyDescent="0.25">
      <c r="D3" s="13"/>
      <c r="J3" s="51"/>
      <c r="K3" s="59"/>
    </row>
    <row r="4" spans="1:11" ht="18.75" x14ac:dyDescent="0.3">
      <c r="A4" s="85" t="s">
        <v>50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x14ac:dyDescent="0.25">
      <c r="D5" s="13"/>
      <c r="J5" s="51"/>
      <c r="K5" s="59"/>
    </row>
    <row r="6" spans="1:11" x14ac:dyDescent="0.25">
      <c r="A6" s="90" t="s">
        <v>1</v>
      </c>
      <c r="B6" s="90"/>
      <c r="C6" s="90"/>
      <c r="D6" s="90"/>
      <c r="E6" s="90"/>
      <c r="F6" s="90"/>
      <c r="G6" s="90" t="s">
        <v>29</v>
      </c>
      <c r="H6" s="90"/>
      <c r="I6" s="90"/>
      <c r="J6" s="90"/>
      <c r="K6" s="90"/>
    </row>
    <row r="7" spans="1:11" ht="15.75" thickBot="1" x14ac:dyDescent="0.3">
      <c r="A7" s="1"/>
      <c r="B7" s="1"/>
      <c r="C7" s="1"/>
      <c r="D7" s="14"/>
      <c r="E7" s="1"/>
      <c r="F7" s="1"/>
      <c r="G7" s="1"/>
      <c r="H7" s="1"/>
      <c r="I7" s="1"/>
      <c r="J7" s="52"/>
      <c r="K7" s="60"/>
    </row>
    <row r="8" spans="1:11" x14ac:dyDescent="0.25">
      <c r="A8" s="2" t="s">
        <v>2</v>
      </c>
      <c r="B8" s="8" t="s">
        <v>15</v>
      </c>
      <c r="C8" s="8" t="s">
        <v>17</v>
      </c>
      <c r="D8" s="15" t="s">
        <v>26</v>
      </c>
      <c r="E8" s="8" t="s">
        <v>27</v>
      </c>
      <c r="F8" s="24" t="s">
        <v>28</v>
      </c>
      <c r="G8" s="27" t="s">
        <v>30</v>
      </c>
      <c r="H8" s="39" t="s">
        <v>44</v>
      </c>
      <c r="I8" s="8" t="s">
        <v>47</v>
      </c>
      <c r="J8" s="8" t="s">
        <v>48</v>
      </c>
      <c r="K8" s="61" t="s">
        <v>49</v>
      </c>
    </row>
    <row r="9" spans="1:11" x14ac:dyDescent="0.25">
      <c r="A9" s="3"/>
      <c r="B9" s="9"/>
      <c r="C9" s="9" t="s">
        <v>18</v>
      </c>
      <c r="D9" s="16"/>
      <c r="E9" s="16"/>
      <c r="F9" s="25">
        <f>'[1]CEF Agosto 2020 - 1922-3'!F195</f>
        <v>-1.0477378964424133E-9</v>
      </c>
      <c r="G9" s="28"/>
      <c r="H9" s="40"/>
      <c r="I9" s="9"/>
      <c r="J9" s="53"/>
      <c r="K9" s="62"/>
    </row>
    <row r="10" spans="1:11" x14ac:dyDescent="0.25">
      <c r="A10" s="3">
        <v>44075</v>
      </c>
      <c r="B10" s="9">
        <v>903135</v>
      </c>
      <c r="C10" s="9" t="s">
        <v>51</v>
      </c>
      <c r="D10" s="16">
        <v>807.64</v>
      </c>
      <c r="E10" s="16"/>
      <c r="F10" s="25">
        <f t="shared" ref="F10:F73" si="0">F9-D10+E10</f>
        <v>-807.64000000104772</v>
      </c>
      <c r="G10" s="28" t="s">
        <v>52</v>
      </c>
      <c r="H10" s="40" t="s">
        <v>53</v>
      </c>
      <c r="I10" s="9">
        <v>717663</v>
      </c>
      <c r="J10" s="53">
        <v>3</v>
      </c>
      <c r="K10" s="62">
        <v>43985</v>
      </c>
    </row>
    <row r="11" spans="1:11" x14ac:dyDescent="0.25">
      <c r="A11" s="3">
        <v>44075</v>
      </c>
      <c r="B11" s="9">
        <v>900719</v>
      </c>
      <c r="C11" s="9" t="s">
        <v>51</v>
      </c>
      <c r="D11" s="16">
        <v>259.29000000000002</v>
      </c>
      <c r="E11" s="16"/>
      <c r="F11" s="25">
        <f t="shared" si="0"/>
        <v>-1066.9300000010478</v>
      </c>
      <c r="G11" s="28" t="s">
        <v>54</v>
      </c>
      <c r="H11" s="40" t="s">
        <v>55</v>
      </c>
      <c r="I11" s="9">
        <v>62704</v>
      </c>
      <c r="J11" s="53">
        <v>1</v>
      </c>
      <c r="K11" s="62">
        <v>44047</v>
      </c>
    </row>
    <row r="12" spans="1:11" x14ac:dyDescent="0.25">
      <c r="A12" s="3">
        <v>44075</v>
      </c>
      <c r="B12" s="9">
        <v>178339</v>
      </c>
      <c r="C12" s="9" t="s">
        <v>56</v>
      </c>
      <c r="D12" s="16">
        <v>1697.5</v>
      </c>
      <c r="E12" s="16"/>
      <c r="F12" s="25">
        <f t="shared" si="0"/>
        <v>-2764.430000001048</v>
      </c>
      <c r="G12" s="28" t="s">
        <v>57</v>
      </c>
      <c r="H12" s="40" t="s">
        <v>58</v>
      </c>
      <c r="I12" s="9">
        <v>90146</v>
      </c>
      <c r="J12" s="53">
        <v>1</v>
      </c>
      <c r="K12" s="62">
        <v>44056</v>
      </c>
    </row>
    <row r="13" spans="1:11" x14ac:dyDescent="0.25">
      <c r="A13" s="3">
        <v>44075</v>
      </c>
      <c r="B13" s="9">
        <v>727220</v>
      </c>
      <c r="C13" s="9" t="s">
        <v>23</v>
      </c>
      <c r="D13" s="16"/>
      <c r="E13" s="16">
        <v>60178.17</v>
      </c>
      <c r="F13" s="25">
        <f t="shared" si="0"/>
        <v>57413.73999999895</v>
      </c>
      <c r="G13" s="28" t="s">
        <v>59</v>
      </c>
      <c r="H13" s="40"/>
      <c r="I13" s="9"/>
      <c r="J13" s="53"/>
      <c r="K13" s="62"/>
    </row>
    <row r="14" spans="1:11" x14ac:dyDescent="0.25">
      <c r="A14" s="3">
        <v>44075</v>
      </c>
      <c r="B14" s="9">
        <v>902330</v>
      </c>
      <c r="C14" s="9" t="s">
        <v>51</v>
      </c>
      <c r="D14" s="16">
        <v>368.98</v>
      </c>
      <c r="E14" s="16"/>
      <c r="F14" s="25">
        <f t="shared" si="0"/>
        <v>57044.759999998947</v>
      </c>
      <c r="G14" s="28" t="s">
        <v>52</v>
      </c>
      <c r="H14" s="40" t="s">
        <v>60</v>
      </c>
      <c r="I14" s="9">
        <v>189068</v>
      </c>
      <c r="J14" s="53">
        <v>3</v>
      </c>
      <c r="K14" s="62">
        <v>43985</v>
      </c>
    </row>
    <row r="15" spans="1:11" x14ac:dyDescent="0.25">
      <c r="A15" s="3">
        <v>44075</v>
      </c>
      <c r="B15" s="9">
        <v>903820</v>
      </c>
      <c r="C15" s="9" t="s">
        <v>51</v>
      </c>
      <c r="D15" s="16">
        <v>46498.76</v>
      </c>
      <c r="E15" s="16"/>
      <c r="F15" s="25">
        <f t="shared" si="0"/>
        <v>10545.999999998945</v>
      </c>
      <c r="G15" s="28" t="s">
        <v>8</v>
      </c>
      <c r="H15" s="40" t="s">
        <v>61</v>
      </c>
      <c r="I15" s="9">
        <v>635528</v>
      </c>
      <c r="J15" s="53">
        <v>24</v>
      </c>
      <c r="K15" s="62">
        <v>44078</v>
      </c>
    </row>
    <row r="16" spans="1:11" x14ac:dyDescent="0.25">
      <c r="A16" s="3">
        <v>44075</v>
      </c>
      <c r="B16" s="9">
        <v>302081</v>
      </c>
      <c r="C16" s="9" t="s">
        <v>62</v>
      </c>
      <c r="D16" s="16">
        <v>2600</v>
      </c>
      <c r="E16" s="16"/>
      <c r="F16" s="25">
        <f t="shared" si="0"/>
        <v>7945.999999998945</v>
      </c>
      <c r="G16" s="28" t="s">
        <v>63</v>
      </c>
      <c r="H16" s="40" t="s">
        <v>64</v>
      </c>
      <c r="I16" s="9">
        <v>3</v>
      </c>
      <c r="J16" s="53">
        <v>3</v>
      </c>
      <c r="K16" s="62">
        <v>44050</v>
      </c>
    </row>
    <row r="17" spans="1:11" x14ac:dyDescent="0.25">
      <c r="A17" s="3">
        <v>44075</v>
      </c>
      <c r="B17" s="9">
        <v>901391</v>
      </c>
      <c r="C17" s="9" t="s">
        <v>51</v>
      </c>
      <c r="D17" s="16">
        <v>7946</v>
      </c>
      <c r="E17" s="16"/>
      <c r="F17" s="25">
        <f t="shared" si="0"/>
        <v>-1.0550138540565968E-9</v>
      </c>
      <c r="G17" s="28" t="s">
        <v>54</v>
      </c>
      <c r="H17" s="40" t="s">
        <v>65</v>
      </c>
      <c r="I17" s="9">
        <v>48056</v>
      </c>
      <c r="J17" s="53">
        <v>1</v>
      </c>
      <c r="K17" s="62">
        <v>44047</v>
      </c>
    </row>
    <row r="18" spans="1:11" x14ac:dyDescent="0.25">
      <c r="A18" s="3">
        <v>44076</v>
      </c>
      <c r="B18" s="9">
        <v>689626</v>
      </c>
      <c r="C18" s="9" t="s">
        <v>51</v>
      </c>
      <c r="D18" s="16">
        <v>316.5</v>
      </c>
      <c r="E18" s="16"/>
      <c r="F18" s="25">
        <f t="shared" si="0"/>
        <v>-316.50000000105501</v>
      </c>
      <c r="G18" s="28" t="s">
        <v>52</v>
      </c>
      <c r="H18" s="40" t="s">
        <v>66</v>
      </c>
      <c r="I18" s="9">
        <v>1018958</v>
      </c>
      <c r="J18" s="53">
        <v>1</v>
      </c>
      <c r="K18" s="62">
        <v>44048</v>
      </c>
    </row>
    <row r="19" spans="1:11" x14ac:dyDescent="0.25">
      <c r="A19" s="3">
        <v>44076</v>
      </c>
      <c r="B19" s="9">
        <v>686846</v>
      </c>
      <c r="C19" s="9" t="s">
        <v>51</v>
      </c>
      <c r="D19" s="16">
        <v>510.59000000000003</v>
      </c>
      <c r="E19" s="16"/>
      <c r="F19" s="25">
        <f t="shared" si="0"/>
        <v>-827.09000000105505</v>
      </c>
      <c r="G19" s="28" t="s">
        <v>67</v>
      </c>
      <c r="H19" s="40" t="s">
        <v>68</v>
      </c>
      <c r="I19" s="9">
        <v>809001</v>
      </c>
      <c r="J19" s="53">
        <v>1</v>
      </c>
      <c r="K19" s="62">
        <v>44048</v>
      </c>
    </row>
    <row r="20" spans="1:11" x14ac:dyDescent="0.25">
      <c r="A20" s="3">
        <v>44076</v>
      </c>
      <c r="B20" s="9">
        <v>685078</v>
      </c>
      <c r="C20" s="9" t="s">
        <v>51</v>
      </c>
      <c r="D20" s="16">
        <v>1083</v>
      </c>
      <c r="E20" s="16"/>
      <c r="F20" s="25">
        <f t="shared" si="0"/>
        <v>-1910.0900000010552</v>
      </c>
      <c r="G20" s="28" t="s">
        <v>69</v>
      </c>
      <c r="H20" s="40" t="s">
        <v>70</v>
      </c>
      <c r="I20" s="9">
        <v>3710</v>
      </c>
      <c r="J20" s="53">
        <v>1</v>
      </c>
      <c r="K20" s="62">
        <v>44046</v>
      </c>
    </row>
    <row r="21" spans="1:11" x14ac:dyDescent="0.25">
      <c r="A21" s="3">
        <v>44076</v>
      </c>
      <c r="B21" s="9">
        <v>686273</v>
      </c>
      <c r="C21" s="9" t="s">
        <v>51</v>
      </c>
      <c r="D21" s="16">
        <v>572</v>
      </c>
      <c r="E21" s="16"/>
      <c r="F21" s="25">
        <f t="shared" si="0"/>
        <v>-2482.0900000010552</v>
      </c>
      <c r="G21" s="28" t="s">
        <v>54</v>
      </c>
      <c r="H21" s="40" t="s">
        <v>71</v>
      </c>
      <c r="I21" s="9">
        <v>108179</v>
      </c>
      <c r="J21" s="53">
        <v>1</v>
      </c>
      <c r="K21" s="62">
        <v>44048</v>
      </c>
    </row>
    <row r="22" spans="1:11" x14ac:dyDescent="0.25">
      <c r="A22" s="3">
        <v>44076</v>
      </c>
      <c r="B22" s="9">
        <v>689022</v>
      </c>
      <c r="C22" s="9" t="s">
        <v>51</v>
      </c>
      <c r="D22" s="16">
        <v>404</v>
      </c>
      <c r="E22" s="16"/>
      <c r="F22" s="25">
        <f t="shared" si="0"/>
        <v>-2886.0900000010552</v>
      </c>
      <c r="G22" s="28" t="s">
        <v>67</v>
      </c>
      <c r="H22" s="40" t="s">
        <v>72</v>
      </c>
      <c r="I22" s="9">
        <v>2692053</v>
      </c>
      <c r="J22" s="53">
        <v>1</v>
      </c>
      <c r="K22" s="62">
        <v>44048</v>
      </c>
    </row>
    <row r="23" spans="1:11" x14ac:dyDescent="0.25">
      <c r="A23" s="3">
        <v>44076</v>
      </c>
      <c r="B23" s="9">
        <v>727220</v>
      </c>
      <c r="C23" s="9" t="s">
        <v>23</v>
      </c>
      <c r="D23" s="16"/>
      <c r="E23" s="16">
        <v>8157.83</v>
      </c>
      <c r="F23" s="25">
        <f t="shared" si="0"/>
        <v>5271.7399999989448</v>
      </c>
      <c r="G23" s="28" t="s">
        <v>59</v>
      </c>
      <c r="H23" s="40"/>
      <c r="I23" s="9"/>
      <c r="J23" s="53"/>
      <c r="K23" s="62"/>
    </row>
    <row r="24" spans="1:11" x14ac:dyDescent="0.25">
      <c r="A24" s="3">
        <v>44076</v>
      </c>
      <c r="B24" s="9">
        <v>688278</v>
      </c>
      <c r="C24" s="9" t="s">
        <v>51</v>
      </c>
      <c r="D24" s="16">
        <v>845.2</v>
      </c>
      <c r="E24" s="16"/>
      <c r="F24" s="25">
        <f t="shared" si="0"/>
        <v>4426.5399999989449</v>
      </c>
      <c r="G24" s="28" t="s">
        <v>67</v>
      </c>
      <c r="H24" s="40" t="s">
        <v>73</v>
      </c>
      <c r="I24" s="9">
        <v>136558</v>
      </c>
      <c r="J24" s="53">
        <v>1</v>
      </c>
      <c r="K24" s="62">
        <v>44048</v>
      </c>
    </row>
    <row r="25" spans="1:11" x14ac:dyDescent="0.25">
      <c r="A25" s="3">
        <v>44076</v>
      </c>
      <c r="B25" s="9">
        <v>687574</v>
      </c>
      <c r="C25" s="9" t="s">
        <v>51</v>
      </c>
      <c r="D25" s="16">
        <v>1278</v>
      </c>
      <c r="E25" s="16"/>
      <c r="F25" s="25">
        <f t="shared" si="0"/>
        <v>3148.5399999989449</v>
      </c>
      <c r="G25" s="28" t="s">
        <v>67</v>
      </c>
      <c r="H25" s="40" t="s">
        <v>74</v>
      </c>
      <c r="I25" s="9">
        <v>37715</v>
      </c>
      <c r="J25" s="53">
        <v>1</v>
      </c>
      <c r="K25" s="62">
        <v>44048</v>
      </c>
    </row>
    <row r="26" spans="1:11" x14ac:dyDescent="0.25">
      <c r="A26" s="3">
        <v>44076</v>
      </c>
      <c r="B26" s="9">
        <v>690822</v>
      </c>
      <c r="C26" s="9" t="s">
        <v>51</v>
      </c>
      <c r="D26" s="16">
        <v>540</v>
      </c>
      <c r="E26" s="16"/>
      <c r="F26" s="25">
        <f t="shared" si="0"/>
        <v>2608.5399999989449</v>
      </c>
      <c r="G26" s="28" t="s">
        <v>54</v>
      </c>
      <c r="H26" s="40" t="s">
        <v>75</v>
      </c>
      <c r="I26" s="9">
        <v>4373</v>
      </c>
      <c r="J26" s="53">
        <v>1</v>
      </c>
      <c r="K26" s="62">
        <v>44048</v>
      </c>
    </row>
    <row r="27" spans="1:11" x14ac:dyDescent="0.25">
      <c r="A27" s="3">
        <v>44076</v>
      </c>
      <c r="B27" s="9">
        <v>685702</v>
      </c>
      <c r="C27" s="9" t="s">
        <v>51</v>
      </c>
      <c r="D27" s="16">
        <v>2274.29</v>
      </c>
      <c r="E27" s="16"/>
      <c r="F27" s="25">
        <f t="shared" si="0"/>
        <v>334.24999999894499</v>
      </c>
      <c r="G27" s="28" t="s">
        <v>54</v>
      </c>
      <c r="H27" s="40" t="s">
        <v>76</v>
      </c>
      <c r="I27" s="9">
        <v>105243</v>
      </c>
      <c r="J27" s="53">
        <v>1</v>
      </c>
      <c r="K27" s="62">
        <v>44048</v>
      </c>
    </row>
    <row r="28" spans="1:11" x14ac:dyDescent="0.25">
      <c r="A28" s="3">
        <v>44076</v>
      </c>
      <c r="B28" s="9">
        <v>690256</v>
      </c>
      <c r="C28" s="9" t="s">
        <v>51</v>
      </c>
      <c r="D28" s="16">
        <v>334.25</v>
      </c>
      <c r="E28" s="16"/>
      <c r="F28" s="25">
        <f t="shared" si="0"/>
        <v>-1.0550138540565968E-9</v>
      </c>
      <c r="G28" s="28" t="s">
        <v>54</v>
      </c>
      <c r="H28" s="40" t="s">
        <v>76</v>
      </c>
      <c r="I28" s="9">
        <v>459006</v>
      </c>
      <c r="J28" s="53">
        <v>1</v>
      </c>
      <c r="K28" s="62">
        <v>44048</v>
      </c>
    </row>
    <row r="29" spans="1:11" x14ac:dyDescent="0.25">
      <c r="A29" s="3">
        <v>44077</v>
      </c>
      <c r="B29" s="9">
        <v>665673</v>
      </c>
      <c r="C29" s="9" t="s">
        <v>51</v>
      </c>
      <c r="D29" s="16">
        <v>400</v>
      </c>
      <c r="E29" s="16"/>
      <c r="F29" s="25">
        <f t="shared" si="0"/>
        <v>-400.00000000105501</v>
      </c>
      <c r="G29" s="28" t="s">
        <v>77</v>
      </c>
      <c r="H29" s="40" t="s">
        <v>78</v>
      </c>
      <c r="I29" s="9">
        <v>2225</v>
      </c>
      <c r="J29" s="53">
        <v>1</v>
      </c>
      <c r="K29" s="62">
        <v>44049</v>
      </c>
    </row>
    <row r="30" spans="1:11" x14ac:dyDescent="0.25">
      <c r="A30" s="3">
        <v>44077</v>
      </c>
      <c r="B30" s="9">
        <v>654329</v>
      </c>
      <c r="C30" s="9" t="s">
        <v>51</v>
      </c>
      <c r="D30" s="16">
        <v>881.99</v>
      </c>
      <c r="E30" s="16"/>
      <c r="F30" s="25">
        <f t="shared" si="0"/>
        <v>-1281.990000001055</v>
      </c>
      <c r="G30" s="28" t="s">
        <v>54</v>
      </c>
      <c r="H30" s="40" t="s">
        <v>79</v>
      </c>
      <c r="I30" s="9">
        <v>189209</v>
      </c>
      <c r="J30" s="53">
        <v>1</v>
      </c>
      <c r="K30" s="62">
        <v>44049</v>
      </c>
    </row>
    <row r="31" spans="1:11" x14ac:dyDescent="0.25">
      <c r="A31" s="3">
        <v>44077</v>
      </c>
      <c r="B31" s="9">
        <v>655107</v>
      </c>
      <c r="C31" s="9" t="s">
        <v>51</v>
      </c>
      <c r="D31" s="16">
        <v>228.25</v>
      </c>
      <c r="E31" s="16"/>
      <c r="F31" s="25">
        <f t="shared" si="0"/>
        <v>-1510.240000001055</v>
      </c>
      <c r="G31" s="28" t="s">
        <v>54</v>
      </c>
      <c r="H31" s="40" t="s">
        <v>80</v>
      </c>
      <c r="I31" s="9">
        <v>1114227</v>
      </c>
      <c r="J31" s="53">
        <v>1</v>
      </c>
      <c r="K31" s="62">
        <v>44047</v>
      </c>
    </row>
    <row r="32" spans="1:11" x14ac:dyDescent="0.25">
      <c r="A32" s="3">
        <v>44077</v>
      </c>
      <c r="B32" s="9">
        <v>727220</v>
      </c>
      <c r="C32" s="9" t="s">
        <v>23</v>
      </c>
      <c r="D32" s="16"/>
      <c r="E32" s="16">
        <v>8643.59</v>
      </c>
      <c r="F32" s="25">
        <f t="shared" si="0"/>
        <v>7133.3499999989453</v>
      </c>
      <c r="G32" s="28" t="s">
        <v>59</v>
      </c>
      <c r="H32" s="40"/>
      <c r="I32" s="9"/>
      <c r="J32" s="53"/>
      <c r="K32" s="62"/>
    </row>
    <row r="33" spans="1:11" x14ac:dyDescent="0.25">
      <c r="A33" s="3">
        <v>44077</v>
      </c>
      <c r="B33" s="9">
        <v>662988</v>
      </c>
      <c r="C33" s="9" t="s">
        <v>51</v>
      </c>
      <c r="D33" s="16">
        <v>1059.77</v>
      </c>
      <c r="E33" s="16"/>
      <c r="F33" s="25">
        <f t="shared" si="0"/>
        <v>6073.5799999989449</v>
      </c>
      <c r="G33" s="28" t="s">
        <v>54</v>
      </c>
      <c r="H33" s="40" t="s">
        <v>81</v>
      </c>
      <c r="I33" s="9">
        <v>84116</v>
      </c>
      <c r="J33" s="53">
        <v>1</v>
      </c>
      <c r="K33" s="62">
        <v>44047</v>
      </c>
    </row>
    <row r="34" spans="1:11" x14ac:dyDescent="0.25">
      <c r="A34" s="3">
        <v>44077</v>
      </c>
      <c r="B34" s="9">
        <v>664290</v>
      </c>
      <c r="C34" s="9" t="s">
        <v>51</v>
      </c>
      <c r="D34" s="16">
        <v>5515.58</v>
      </c>
      <c r="E34" s="16"/>
      <c r="F34" s="25">
        <f t="shared" si="0"/>
        <v>557.99999999894499</v>
      </c>
      <c r="G34" s="28" t="s">
        <v>52</v>
      </c>
      <c r="H34" s="40" t="s">
        <v>82</v>
      </c>
      <c r="I34" s="9">
        <v>32499</v>
      </c>
      <c r="J34" s="53">
        <v>1</v>
      </c>
      <c r="K34" s="62">
        <v>44047</v>
      </c>
    </row>
    <row r="35" spans="1:11" x14ac:dyDescent="0.25">
      <c r="A35" s="3">
        <v>44077</v>
      </c>
      <c r="B35" s="9">
        <v>664993</v>
      </c>
      <c r="C35" s="9" t="s">
        <v>51</v>
      </c>
      <c r="D35" s="16">
        <v>558</v>
      </c>
      <c r="E35" s="16"/>
      <c r="F35" s="25">
        <f t="shared" si="0"/>
        <v>-1.0550138540565968E-9</v>
      </c>
      <c r="G35" s="28" t="s">
        <v>83</v>
      </c>
      <c r="H35" s="40" t="s">
        <v>84</v>
      </c>
      <c r="I35" s="9">
        <v>1419</v>
      </c>
      <c r="J35" s="53">
        <v>1</v>
      </c>
      <c r="K35" s="62">
        <v>44047</v>
      </c>
    </row>
    <row r="36" spans="1:11" x14ac:dyDescent="0.25">
      <c r="A36" s="3">
        <v>44078</v>
      </c>
      <c r="B36" s="9">
        <v>779376</v>
      </c>
      <c r="C36" s="9" t="s">
        <v>51</v>
      </c>
      <c r="D36" s="16">
        <v>720</v>
      </c>
      <c r="E36" s="16"/>
      <c r="F36" s="25">
        <f t="shared" si="0"/>
        <v>-720.00000000105501</v>
      </c>
      <c r="G36" s="28" t="s">
        <v>77</v>
      </c>
      <c r="H36" s="40" t="s">
        <v>78</v>
      </c>
      <c r="I36" s="9">
        <v>2236</v>
      </c>
      <c r="J36" s="53">
        <v>1</v>
      </c>
      <c r="K36" s="62">
        <v>44050</v>
      </c>
    </row>
    <row r="37" spans="1:11" x14ac:dyDescent="0.25">
      <c r="A37" s="3">
        <v>44078</v>
      </c>
      <c r="B37" s="9">
        <v>846095</v>
      </c>
      <c r="C37" s="9" t="s">
        <v>51</v>
      </c>
      <c r="D37" s="16">
        <v>990.76</v>
      </c>
      <c r="E37" s="16"/>
      <c r="F37" s="25">
        <f t="shared" si="0"/>
        <v>-1710.760000001055</v>
      </c>
      <c r="G37" s="28" t="s">
        <v>52</v>
      </c>
      <c r="H37" s="40" t="s">
        <v>85</v>
      </c>
      <c r="I37" s="9">
        <v>91690</v>
      </c>
      <c r="J37" s="53">
        <v>1</v>
      </c>
      <c r="K37" s="62">
        <v>44048</v>
      </c>
    </row>
    <row r="38" spans="1:11" x14ac:dyDescent="0.25">
      <c r="A38" s="3">
        <v>44078</v>
      </c>
      <c r="B38" s="9">
        <v>851338</v>
      </c>
      <c r="C38" s="9" t="s">
        <v>51</v>
      </c>
      <c r="D38" s="16">
        <v>625</v>
      </c>
      <c r="E38" s="16"/>
      <c r="F38" s="25">
        <f t="shared" si="0"/>
        <v>-2335.7600000010552</v>
      </c>
      <c r="G38" s="28" t="s">
        <v>54</v>
      </c>
      <c r="H38" s="40" t="s">
        <v>86</v>
      </c>
      <c r="I38" s="9">
        <v>3411</v>
      </c>
      <c r="J38" s="53">
        <v>1</v>
      </c>
      <c r="K38" s="62">
        <v>44048</v>
      </c>
    </row>
    <row r="39" spans="1:11" x14ac:dyDescent="0.25">
      <c r="A39" s="3">
        <v>44078</v>
      </c>
      <c r="B39" s="9">
        <v>847730</v>
      </c>
      <c r="C39" s="9" t="s">
        <v>51</v>
      </c>
      <c r="D39" s="16">
        <v>1212.5</v>
      </c>
      <c r="E39" s="16"/>
      <c r="F39" s="25">
        <f t="shared" si="0"/>
        <v>-3548.2600000010552</v>
      </c>
      <c r="G39" s="28" t="s">
        <v>67</v>
      </c>
      <c r="H39" s="40" t="s">
        <v>87</v>
      </c>
      <c r="I39" s="9">
        <v>85507</v>
      </c>
      <c r="J39" s="53">
        <v>1</v>
      </c>
      <c r="K39" s="62">
        <v>44048</v>
      </c>
    </row>
    <row r="40" spans="1:11" x14ac:dyDescent="0.25">
      <c r="A40" s="3">
        <v>44078</v>
      </c>
      <c r="B40" s="9">
        <v>727220</v>
      </c>
      <c r="C40" s="9" t="s">
        <v>23</v>
      </c>
      <c r="D40" s="16"/>
      <c r="E40" s="16">
        <v>6335.6100000000006</v>
      </c>
      <c r="F40" s="25">
        <f t="shared" si="0"/>
        <v>2787.3499999989453</v>
      </c>
      <c r="G40" s="28" t="s">
        <v>59</v>
      </c>
      <c r="H40" s="40"/>
      <c r="I40" s="9"/>
      <c r="J40" s="53"/>
      <c r="K40" s="62"/>
    </row>
    <row r="41" spans="1:11" x14ac:dyDescent="0.25">
      <c r="A41" s="3">
        <v>44078</v>
      </c>
      <c r="B41" s="9">
        <v>848575</v>
      </c>
      <c r="C41" s="9" t="s">
        <v>51</v>
      </c>
      <c r="D41" s="16">
        <v>204</v>
      </c>
      <c r="E41" s="16"/>
      <c r="F41" s="25">
        <f t="shared" si="0"/>
        <v>2583.3499999989453</v>
      </c>
      <c r="G41" s="28" t="s">
        <v>54</v>
      </c>
      <c r="H41" s="40" t="s">
        <v>88</v>
      </c>
      <c r="I41" s="9">
        <v>475348</v>
      </c>
      <c r="J41" s="53">
        <v>1</v>
      </c>
      <c r="K41" s="62">
        <v>44048</v>
      </c>
    </row>
    <row r="42" spans="1:11" x14ac:dyDescent="0.25">
      <c r="A42" s="3">
        <v>44078</v>
      </c>
      <c r="B42" s="9">
        <v>846850</v>
      </c>
      <c r="C42" s="9" t="s">
        <v>51</v>
      </c>
      <c r="D42" s="16">
        <v>1853.4</v>
      </c>
      <c r="E42" s="16"/>
      <c r="F42" s="25">
        <f t="shared" si="0"/>
        <v>729.94999999894526</v>
      </c>
      <c r="G42" s="28" t="s">
        <v>67</v>
      </c>
      <c r="H42" s="40" t="s">
        <v>89</v>
      </c>
      <c r="I42" s="9">
        <v>1463</v>
      </c>
      <c r="J42" s="53">
        <v>1</v>
      </c>
      <c r="K42" s="62">
        <v>44048</v>
      </c>
    </row>
    <row r="43" spans="1:11" x14ac:dyDescent="0.25">
      <c r="A43" s="3">
        <v>44078</v>
      </c>
      <c r="B43" s="9">
        <v>41529</v>
      </c>
      <c r="C43" s="9" t="s">
        <v>90</v>
      </c>
      <c r="D43" s="16">
        <v>641.95000000000005</v>
      </c>
      <c r="E43" s="16"/>
      <c r="F43" s="25">
        <f t="shared" si="0"/>
        <v>87.999999998945214</v>
      </c>
      <c r="G43" s="28" t="s">
        <v>91</v>
      </c>
      <c r="H43" s="40" t="s">
        <v>92</v>
      </c>
      <c r="I43" s="9">
        <v>3</v>
      </c>
      <c r="J43" s="53">
        <v>1</v>
      </c>
      <c r="K43" s="62">
        <v>44077</v>
      </c>
    </row>
    <row r="44" spans="1:11" x14ac:dyDescent="0.25">
      <c r="A44" s="3">
        <v>44078</v>
      </c>
      <c r="B44" s="9">
        <v>849324</v>
      </c>
      <c r="C44" s="9" t="s">
        <v>51</v>
      </c>
      <c r="D44" s="16">
        <v>88</v>
      </c>
      <c r="E44" s="16"/>
      <c r="F44" s="25">
        <f t="shared" si="0"/>
        <v>-1.0547864803811535E-9</v>
      </c>
      <c r="G44" s="28" t="s">
        <v>93</v>
      </c>
      <c r="H44" s="40" t="s">
        <v>94</v>
      </c>
      <c r="I44" s="9">
        <v>3594</v>
      </c>
      <c r="J44" s="53">
        <v>1</v>
      </c>
      <c r="K44" s="62">
        <v>44048</v>
      </c>
    </row>
    <row r="45" spans="1:11" x14ac:dyDescent="0.25">
      <c r="A45" s="3">
        <v>44082</v>
      </c>
      <c r="B45" s="9">
        <v>526683</v>
      </c>
      <c r="C45" s="9" t="s">
        <v>51</v>
      </c>
      <c r="D45" s="16">
        <v>320</v>
      </c>
      <c r="E45" s="16"/>
      <c r="F45" s="25">
        <f t="shared" si="0"/>
        <v>-320.00000000105479</v>
      </c>
      <c r="G45" s="28" t="s">
        <v>77</v>
      </c>
      <c r="H45" s="40" t="s">
        <v>78</v>
      </c>
      <c r="I45" s="9">
        <v>2246</v>
      </c>
      <c r="J45" s="53">
        <v>1</v>
      </c>
      <c r="K45" s="62">
        <v>44053</v>
      </c>
    </row>
    <row r="46" spans="1:11" x14ac:dyDescent="0.25">
      <c r="A46" s="3">
        <v>44082</v>
      </c>
      <c r="B46" s="9">
        <v>520326</v>
      </c>
      <c r="C46" s="9" t="s">
        <v>51</v>
      </c>
      <c r="D46" s="16">
        <v>893.75</v>
      </c>
      <c r="E46" s="16"/>
      <c r="F46" s="25">
        <f t="shared" si="0"/>
        <v>-1213.7500000010548</v>
      </c>
      <c r="G46" s="28" t="s">
        <v>54</v>
      </c>
      <c r="H46" s="40" t="s">
        <v>53</v>
      </c>
      <c r="I46" s="9">
        <v>718909</v>
      </c>
      <c r="J46" s="53">
        <v>3</v>
      </c>
      <c r="K46" s="62">
        <v>43992</v>
      </c>
    </row>
    <row r="47" spans="1:11" x14ac:dyDescent="0.25">
      <c r="A47" s="3">
        <v>44082</v>
      </c>
      <c r="B47" s="9">
        <v>512355</v>
      </c>
      <c r="C47" s="9" t="s">
        <v>51</v>
      </c>
      <c r="D47" s="16">
        <v>1753.92</v>
      </c>
      <c r="E47" s="16"/>
      <c r="F47" s="25">
        <f t="shared" si="0"/>
        <v>-2967.6700000010551</v>
      </c>
      <c r="G47" s="28" t="s">
        <v>54</v>
      </c>
      <c r="H47" s="40" t="s">
        <v>53</v>
      </c>
      <c r="I47" s="9">
        <v>731474</v>
      </c>
      <c r="J47" s="53">
        <v>1</v>
      </c>
      <c r="K47" s="62">
        <v>44049</v>
      </c>
    </row>
    <row r="48" spans="1:11" x14ac:dyDescent="0.25">
      <c r="A48" s="3">
        <v>44082</v>
      </c>
      <c r="B48" s="9">
        <v>523465</v>
      </c>
      <c r="C48" s="9" t="s">
        <v>51</v>
      </c>
      <c r="D48" s="16">
        <v>634.48</v>
      </c>
      <c r="E48" s="16"/>
      <c r="F48" s="25">
        <f t="shared" si="0"/>
        <v>-3602.1500000010551</v>
      </c>
      <c r="G48" s="28" t="s">
        <v>67</v>
      </c>
      <c r="H48" s="40" t="s">
        <v>95</v>
      </c>
      <c r="I48" s="9">
        <v>901457</v>
      </c>
      <c r="J48" s="53">
        <v>1</v>
      </c>
      <c r="K48" s="62">
        <v>44050</v>
      </c>
    </row>
    <row r="49" spans="1:11" x14ac:dyDescent="0.25">
      <c r="A49" s="3">
        <v>44082</v>
      </c>
      <c r="B49" s="9">
        <v>525261</v>
      </c>
      <c r="C49" s="9" t="s">
        <v>51</v>
      </c>
      <c r="D49" s="16">
        <v>117.60000000000001</v>
      </c>
      <c r="E49" s="16"/>
      <c r="F49" s="25">
        <f t="shared" si="0"/>
        <v>-3719.750000001055</v>
      </c>
      <c r="G49" s="28" t="s">
        <v>96</v>
      </c>
      <c r="H49" s="40" t="s">
        <v>97</v>
      </c>
      <c r="I49" s="9">
        <v>248010</v>
      </c>
      <c r="J49" s="53">
        <v>1</v>
      </c>
      <c r="K49" s="62">
        <v>44054</v>
      </c>
    </row>
    <row r="50" spans="1:11" x14ac:dyDescent="0.25">
      <c r="A50" s="3">
        <v>44082</v>
      </c>
      <c r="B50" s="9">
        <v>727220</v>
      </c>
      <c r="C50" s="9" t="s">
        <v>23</v>
      </c>
      <c r="D50" s="16"/>
      <c r="E50" s="16">
        <v>9311.16</v>
      </c>
      <c r="F50" s="25">
        <f t="shared" si="0"/>
        <v>5591.4099999989448</v>
      </c>
      <c r="G50" s="28" t="s">
        <v>59</v>
      </c>
      <c r="H50" s="40"/>
      <c r="I50" s="9"/>
      <c r="J50" s="53"/>
      <c r="K50" s="62"/>
    </row>
    <row r="51" spans="1:11" x14ac:dyDescent="0.25">
      <c r="A51" s="3">
        <v>44082</v>
      </c>
      <c r="B51" s="9">
        <v>518865</v>
      </c>
      <c r="C51" s="9" t="s">
        <v>51</v>
      </c>
      <c r="D51" s="16">
        <v>814.1</v>
      </c>
      <c r="E51" s="16"/>
      <c r="F51" s="25">
        <f t="shared" si="0"/>
        <v>4777.3099999989445</v>
      </c>
      <c r="G51" s="28" t="s">
        <v>96</v>
      </c>
      <c r="H51" s="40" t="s">
        <v>98</v>
      </c>
      <c r="I51" s="9">
        <v>28639</v>
      </c>
      <c r="J51" s="53">
        <v>1</v>
      </c>
      <c r="K51" s="62">
        <v>44053</v>
      </c>
    </row>
    <row r="52" spans="1:11" x14ac:dyDescent="0.25">
      <c r="A52" s="3">
        <v>44082</v>
      </c>
      <c r="B52" s="9">
        <v>516778</v>
      </c>
      <c r="C52" s="9" t="s">
        <v>51</v>
      </c>
      <c r="D52" s="16">
        <v>2623.75</v>
      </c>
      <c r="E52" s="16"/>
      <c r="F52" s="25">
        <f t="shared" si="0"/>
        <v>2153.5599999989445</v>
      </c>
      <c r="G52" s="28" t="s">
        <v>67</v>
      </c>
      <c r="H52" s="40" t="s">
        <v>87</v>
      </c>
      <c r="I52" s="9">
        <v>83820</v>
      </c>
      <c r="J52" s="53">
        <v>2</v>
      </c>
      <c r="K52" s="62">
        <v>44020</v>
      </c>
    </row>
    <row r="53" spans="1:11" x14ac:dyDescent="0.25">
      <c r="A53" s="3">
        <v>44082</v>
      </c>
      <c r="B53" s="9">
        <v>529146</v>
      </c>
      <c r="C53" s="9" t="s">
        <v>51</v>
      </c>
      <c r="D53" s="16">
        <v>84.84</v>
      </c>
      <c r="E53" s="16"/>
      <c r="F53" s="25">
        <f t="shared" si="0"/>
        <v>2068.7199999989443</v>
      </c>
      <c r="G53" s="28" t="s">
        <v>99</v>
      </c>
      <c r="H53" s="40" t="s">
        <v>100</v>
      </c>
      <c r="I53" s="9">
        <v>648</v>
      </c>
      <c r="J53" s="53">
        <v>1</v>
      </c>
      <c r="K53" s="62">
        <v>44055</v>
      </c>
    </row>
    <row r="54" spans="1:11" x14ac:dyDescent="0.25">
      <c r="A54" s="3">
        <v>44082</v>
      </c>
      <c r="B54" s="9">
        <v>521767</v>
      </c>
      <c r="C54" s="9" t="s">
        <v>51</v>
      </c>
      <c r="D54" s="16">
        <v>1288.92</v>
      </c>
      <c r="E54" s="16"/>
      <c r="F54" s="25">
        <f t="shared" si="0"/>
        <v>779.79999999894426</v>
      </c>
      <c r="G54" s="28" t="s">
        <v>67</v>
      </c>
      <c r="H54" s="40" t="s">
        <v>101</v>
      </c>
      <c r="I54" s="9">
        <v>337726</v>
      </c>
      <c r="J54" s="53">
        <v>1</v>
      </c>
      <c r="K54" s="62">
        <v>44047</v>
      </c>
    </row>
    <row r="55" spans="1:11" x14ac:dyDescent="0.25">
      <c r="A55" s="3">
        <v>44082</v>
      </c>
      <c r="B55" s="9">
        <v>514721</v>
      </c>
      <c r="C55" s="9" t="s">
        <v>51</v>
      </c>
      <c r="D55" s="16">
        <v>779.80000000000007</v>
      </c>
      <c r="E55" s="16"/>
      <c r="F55" s="25">
        <f t="shared" si="0"/>
        <v>-1.0558096619206481E-9</v>
      </c>
      <c r="G55" s="28" t="s">
        <v>102</v>
      </c>
      <c r="H55" s="40" t="s">
        <v>103</v>
      </c>
      <c r="I55" s="9">
        <v>86631</v>
      </c>
      <c r="J55" s="53">
        <v>3</v>
      </c>
      <c r="K55" s="62">
        <v>44018</v>
      </c>
    </row>
    <row r="56" spans="1:11" x14ac:dyDescent="0.25">
      <c r="A56" s="3">
        <v>44083</v>
      </c>
      <c r="B56" s="9">
        <v>917939</v>
      </c>
      <c r="C56" s="9" t="s">
        <v>51</v>
      </c>
      <c r="D56" s="16">
        <v>308</v>
      </c>
      <c r="E56" s="16"/>
      <c r="F56" s="25">
        <f t="shared" si="0"/>
        <v>-308.00000000105581</v>
      </c>
      <c r="G56" s="28" t="s">
        <v>104</v>
      </c>
      <c r="H56" s="40" t="s">
        <v>97</v>
      </c>
      <c r="I56" s="9">
        <v>248196</v>
      </c>
      <c r="J56" s="53">
        <v>1</v>
      </c>
      <c r="K56" s="62">
        <v>44055</v>
      </c>
    </row>
    <row r="57" spans="1:11" x14ac:dyDescent="0.25">
      <c r="A57" s="3">
        <v>44083</v>
      </c>
      <c r="B57" s="9">
        <v>727220</v>
      </c>
      <c r="C57" s="9" t="s">
        <v>23</v>
      </c>
      <c r="D57" s="16"/>
      <c r="E57" s="16">
        <v>2916.5</v>
      </c>
      <c r="F57" s="25">
        <f t="shared" si="0"/>
        <v>2608.4999999989441</v>
      </c>
      <c r="G57" s="28" t="s">
        <v>59</v>
      </c>
      <c r="H57" s="40"/>
      <c r="I57" s="9"/>
      <c r="J57" s="53"/>
      <c r="K57" s="62"/>
    </row>
    <row r="58" spans="1:11" x14ac:dyDescent="0.25">
      <c r="A58" s="3">
        <v>44083</v>
      </c>
      <c r="B58" s="9">
        <v>916629</v>
      </c>
      <c r="C58" s="9" t="s">
        <v>51</v>
      </c>
      <c r="D58" s="16">
        <v>2274.27</v>
      </c>
      <c r="E58" s="16"/>
      <c r="F58" s="25">
        <f t="shared" si="0"/>
        <v>334.22999999894409</v>
      </c>
      <c r="G58" s="28" t="s">
        <v>54</v>
      </c>
      <c r="H58" s="40" t="s">
        <v>76</v>
      </c>
      <c r="I58" s="9">
        <v>105243</v>
      </c>
      <c r="J58" s="53">
        <v>2</v>
      </c>
      <c r="K58" s="62">
        <v>44048</v>
      </c>
    </row>
    <row r="59" spans="1:11" x14ac:dyDescent="0.25">
      <c r="A59" s="3">
        <v>44083</v>
      </c>
      <c r="B59" s="9">
        <v>915499</v>
      </c>
      <c r="C59" s="9" t="s">
        <v>51</v>
      </c>
      <c r="D59" s="16">
        <v>334.23</v>
      </c>
      <c r="E59" s="16"/>
      <c r="F59" s="25">
        <f t="shared" si="0"/>
        <v>-1.0559233487583697E-9</v>
      </c>
      <c r="G59" s="28" t="s">
        <v>54</v>
      </c>
      <c r="H59" s="40" t="s">
        <v>76</v>
      </c>
      <c r="I59" s="9">
        <v>459006</v>
      </c>
      <c r="J59" s="53">
        <v>2</v>
      </c>
      <c r="K59" s="62">
        <v>44048</v>
      </c>
    </row>
    <row r="60" spans="1:11" x14ac:dyDescent="0.25">
      <c r="A60" s="3">
        <v>44084</v>
      </c>
      <c r="B60" s="9">
        <v>142581</v>
      </c>
      <c r="C60" s="9" t="s">
        <v>51</v>
      </c>
      <c r="D60" s="16">
        <v>50</v>
      </c>
      <c r="E60" s="16"/>
      <c r="F60" s="25">
        <f t="shared" si="0"/>
        <v>-50.000000001055923</v>
      </c>
      <c r="G60" s="28" t="s">
        <v>104</v>
      </c>
      <c r="H60" s="40" t="s">
        <v>105</v>
      </c>
      <c r="I60" s="9">
        <v>27614</v>
      </c>
      <c r="J60" s="53">
        <v>1</v>
      </c>
      <c r="K60" s="62">
        <v>44054</v>
      </c>
    </row>
    <row r="61" spans="1:11" x14ac:dyDescent="0.25">
      <c r="A61" s="3">
        <v>44084</v>
      </c>
      <c r="B61" s="9">
        <v>116607</v>
      </c>
      <c r="C61" s="9" t="s">
        <v>106</v>
      </c>
      <c r="D61" s="16">
        <v>10</v>
      </c>
      <c r="E61" s="16"/>
      <c r="F61" s="25">
        <f t="shared" si="0"/>
        <v>-60.000000001055923</v>
      </c>
      <c r="G61" s="28" t="s">
        <v>13</v>
      </c>
      <c r="H61" s="40"/>
      <c r="I61" s="9"/>
      <c r="J61" s="53"/>
      <c r="K61" s="62"/>
    </row>
    <row r="62" spans="1:11" x14ac:dyDescent="0.25">
      <c r="A62" s="3">
        <v>44084</v>
      </c>
      <c r="B62" s="9">
        <v>141474</v>
      </c>
      <c r="C62" s="9" t="s">
        <v>51</v>
      </c>
      <c r="D62" s="16">
        <v>77</v>
      </c>
      <c r="E62" s="16"/>
      <c r="F62" s="25">
        <f t="shared" si="0"/>
        <v>-137.00000000105592</v>
      </c>
      <c r="G62" s="28" t="s">
        <v>104</v>
      </c>
      <c r="H62" s="40" t="s">
        <v>97</v>
      </c>
      <c r="I62" s="9">
        <v>248448</v>
      </c>
      <c r="J62" s="53">
        <v>1</v>
      </c>
      <c r="K62" s="62">
        <v>44056</v>
      </c>
    </row>
    <row r="63" spans="1:11" x14ac:dyDescent="0.25">
      <c r="A63" s="3">
        <v>44084</v>
      </c>
      <c r="B63" s="9">
        <v>136980</v>
      </c>
      <c r="C63" s="9" t="s">
        <v>51</v>
      </c>
      <c r="D63" s="16">
        <v>167.8</v>
      </c>
      <c r="E63" s="16"/>
      <c r="F63" s="25">
        <f t="shared" si="0"/>
        <v>-304.80000000105593</v>
      </c>
      <c r="G63" s="28" t="s">
        <v>67</v>
      </c>
      <c r="H63" s="40" t="s">
        <v>107</v>
      </c>
      <c r="I63" s="9">
        <v>2113519</v>
      </c>
      <c r="J63" s="53">
        <v>1</v>
      </c>
      <c r="K63" s="62">
        <v>44057</v>
      </c>
    </row>
    <row r="64" spans="1:11" x14ac:dyDescent="0.25">
      <c r="A64" s="3">
        <v>44084</v>
      </c>
      <c r="B64" s="9">
        <v>135626</v>
      </c>
      <c r="C64" s="9" t="s">
        <v>51</v>
      </c>
      <c r="D64" s="16">
        <v>306.90000000000003</v>
      </c>
      <c r="E64" s="16"/>
      <c r="F64" s="25">
        <f t="shared" si="0"/>
        <v>-611.70000000105597</v>
      </c>
      <c r="G64" s="28" t="s">
        <v>54</v>
      </c>
      <c r="H64" s="40" t="s">
        <v>107</v>
      </c>
      <c r="I64" s="9">
        <v>824580</v>
      </c>
      <c r="J64" s="53">
        <v>1</v>
      </c>
      <c r="K64" s="62">
        <v>44057</v>
      </c>
    </row>
    <row r="65" spans="1:11" x14ac:dyDescent="0.25">
      <c r="A65" s="3">
        <v>44084</v>
      </c>
      <c r="B65" s="9">
        <v>138595</v>
      </c>
      <c r="C65" s="9" t="s">
        <v>51</v>
      </c>
      <c r="D65" s="16">
        <v>995.1</v>
      </c>
      <c r="E65" s="16"/>
      <c r="F65" s="25">
        <f t="shared" si="0"/>
        <v>-1606.8000000010561</v>
      </c>
      <c r="G65" s="28" t="s">
        <v>52</v>
      </c>
      <c r="H65" s="40" t="s">
        <v>60</v>
      </c>
      <c r="I65" s="9">
        <v>195864</v>
      </c>
      <c r="J65" s="53">
        <v>1</v>
      </c>
      <c r="K65" s="62">
        <v>44056</v>
      </c>
    </row>
    <row r="66" spans="1:11" x14ac:dyDescent="0.25">
      <c r="A66" s="3">
        <v>44084</v>
      </c>
      <c r="B66" s="9">
        <v>169621</v>
      </c>
      <c r="C66" s="9" t="s">
        <v>51</v>
      </c>
      <c r="D66" s="16">
        <v>1290</v>
      </c>
      <c r="E66" s="16"/>
      <c r="F66" s="25">
        <f t="shared" si="0"/>
        <v>-2896.8000000010561</v>
      </c>
      <c r="G66" s="28" t="s">
        <v>69</v>
      </c>
      <c r="H66" s="40" t="s">
        <v>108</v>
      </c>
      <c r="I66" s="9">
        <v>1457</v>
      </c>
      <c r="J66" s="53">
        <v>1</v>
      </c>
      <c r="K66" s="62">
        <v>44068</v>
      </c>
    </row>
    <row r="67" spans="1:11" x14ac:dyDescent="0.25">
      <c r="A67" s="3">
        <v>44084</v>
      </c>
      <c r="B67" s="9">
        <v>143743</v>
      </c>
      <c r="C67" s="9" t="s">
        <v>51</v>
      </c>
      <c r="D67" s="16">
        <v>542.25</v>
      </c>
      <c r="E67" s="16"/>
      <c r="F67" s="25">
        <f t="shared" si="0"/>
        <v>-3439.0500000010561</v>
      </c>
      <c r="G67" s="28" t="s">
        <v>54</v>
      </c>
      <c r="H67" s="40" t="s">
        <v>82</v>
      </c>
      <c r="I67" s="9">
        <v>33652</v>
      </c>
      <c r="J67" s="53">
        <v>1</v>
      </c>
      <c r="K67" s="62">
        <v>44054</v>
      </c>
    </row>
    <row r="68" spans="1:11" x14ac:dyDescent="0.25">
      <c r="A68" s="3">
        <v>44084</v>
      </c>
      <c r="B68" s="9">
        <v>134504</v>
      </c>
      <c r="C68" s="9" t="s">
        <v>51</v>
      </c>
      <c r="D68" s="16">
        <v>35</v>
      </c>
      <c r="E68" s="16"/>
      <c r="F68" s="25">
        <f t="shared" si="0"/>
        <v>-3474.0500000010561</v>
      </c>
      <c r="G68" s="28" t="s">
        <v>109</v>
      </c>
      <c r="H68" s="40" t="s">
        <v>110</v>
      </c>
      <c r="I68" s="9">
        <v>20004045</v>
      </c>
      <c r="J68" s="53">
        <v>1</v>
      </c>
      <c r="K68" s="62"/>
    </row>
    <row r="69" spans="1:11" x14ac:dyDescent="0.25">
      <c r="A69" s="3">
        <v>44084</v>
      </c>
      <c r="B69" s="9">
        <v>128238</v>
      </c>
      <c r="C69" s="9" t="s">
        <v>56</v>
      </c>
      <c r="D69" s="16">
        <v>39116.68</v>
      </c>
      <c r="E69" s="16"/>
      <c r="F69" s="25">
        <f t="shared" si="0"/>
        <v>-42590.730000001058</v>
      </c>
      <c r="G69" s="28" t="s">
        <v>111</v>
      </c>
      <c r="H69" s="40" t="s">
        <v>112</v>
      </c>
      <c r="I69" s="9">
        <v>32847</v>
      </c>
      <c r="J69" s="53">
        <v>50</v>
      </c>
      <c r="K69" s="62">
        <v>44074</v>
      </c>
    </row>
    <row r="70" spans="1:11" x14ac:dyDescent="0.25">
      <c r="A70" s="3">
        <v>44084</v>
      </c>
      <c r="B70" s="9">
        <v>302093</v>
      </c>
      <c r="C70" s="9" t="s">
        <v>62</v>
      </c>
      <c r="D70" s="16">
        <v>47088.22</v>
      </c>
      <c r="E70" s="16"/>
      <c r="F70" s="25">
        <f t="shared" si="0"/>
        <v>-89678.950000001059</v>
      </c>
      <c r="G70" s="28" t="s">
        <v>113</v>
      </c>
      <c r="H70" s="40" t="s">
        <v>114</v>
      </c>
      <c r="I70" s="9">
        <v>544</v>
      </c>
      <c r="J70" s="53">
        <v>50</v>
      </c>
      <c r="K70" s="62">
        <v>44077</v>
      </c>
    </row>
    <row r="71" spans="1:11" x14ac:dyDescent="0.25">
      <c r="A71" s="3">
        <v>44084</v>
      </c>
      <c r="B71" s="9">
        <v>127056</v>
      </c>
      <c r="C71" s="9" t="s">
        <v>56</v>
      </c>
      <c r="D71" s="16">
        <v>1050</v>
      </c>
      <c r="E71" s="16"/>
      <c r="F71" s="25">
        <f t="shared" si="0"/>
        <v>-90728.950000001059</v>
      </c>
      <c r="G71" s="28" t="s">
        <v>115</v>
      </c>
      <c r="H71" s="40" t="s">
        <v>116</v>
      </c>
      <c r="I71" s="9">
        <v>2</v>
      </c>
      <c r="J71" s="53">
        <v>2</v>
      </c>
      <c r="K71" s="62">
        <v>44077</v>
      </c>
    </row>
    <row r="72" spans="1:11" x14ac:dyDescent="0.25">
      <c r="A72" s="3">
        <v>44084</v>
      </c>
      <c r="B72" s="9">
        <v>302095</v>
      </c>
      <c r="C72" s="9" t="s">
        <v>62</v>
      </c>
      <c r="D72" s="16">
        <v>15203.7</v>
      </c>
      <c r="E72" s="16"/>
      <c r="F72" s="25">
        <f t="shared" si="0"/>
        <v>-105932.65000000106</v>
      </c>
      <c r="G72" s="28" t="s">
        <v>63</v>
      </c>
      <c r="H72" s="40" t="s">
        <v>117</v>
      </c>
      <c r="I72" s="9">
        <v>35</v>
      </c>
      <c r="J72" s="53">
        <v>51</v>
      </c>
      <c r="K72" s="62">
        <v>44078</v>
      </c>
    </row>
    <row r="73" spans="1:11" x14ac:dyDescent="0.25">
      <c r="A73" s="3">
        <v>44084</v>
      </c>
      <c r="B73" s="9">
        <v>124988</v>
      </c>
      <c r="C73" s="9" t="s">
        <v>56</v>
      </c>
      <c r="D73" s="16">
        <v>11262</v>
      </c>
      <c r="E73" s="16"/>
      <c r="F73" s="25">
        <f t="shared" si="0"/>
        <v>-117194.65000000106</v>
      </c>
      <c r="G73" s="28" t="s">
        <v>63</v>
      </c>
      <c r="H73" s="40" t="s">
        <v>118</v>
      </c>
      <c r="I73" s="9">
        <v>1145</v>
      </c>
      <c r="J73" s="53">
        <v>49</v>
      </c>
      <c r="K73" s="62">
        <v>44083</v>
      </c>
    </row>
    <row r="74" spans="1:11" x14ac:dyDescent="0.25">
      <c r="A74" s="3">
        <v>44084</v>
      </c>
      <c r="B74" s="9">
        <v>302100</v>
      </c>
      <c r="C74" s="9" t="s">
        <v>62</v>
      </c>
      <c r="D74" s="16">
        <v>1126.2</v>
      </c>
      <c r="E74" s="16"/>
      <c r="F74" s="25">
        <f t="shared" ref="F74:F137" si="1">F73-D74+E74</f>
        <v>-118320.85000000105</v>
      </c>
      <c r="G74" s="28" t="s">
        <v>63</v>
      </c>
      <c r="H74" s="40" t="s">
        <v>119</v>
      </c>
      <c r="I74" s="9">
        <v>145</v>
      </c>
      <c r="J74" s="53">
        <v>40</v>
      </c>
      <c r="K74" s="62"/>
    </row>
    <row r="75" spans="1:11" x14ac:dyDescent="0.25">
      <c r="A75" s="3">
        <v>44084</v>
      </c>
      <c r="B75" s="9">
        <v>107341</v>
      </c>
      <c r="C75" s="9" t="s">
        <v>56</v>
      </c>
      <c r="D75" s="16">
        <v>6194.1</v>
      </c>
      <c r="E75" s="16"/>
      <c r="F75" s="25">
        <f t="shared" si="1"/>
        <v>-124514.95000000106</v>
      </c>
      <c r="G75" s="28" t="s">
        <v>63</v>
      </c>
      <c r="H75" s="40" t="s">
        <v>120</v>
      </c>
      <c r="I75" s="9">
        <v>698</v>
      </c>
      <c r="J75" s="53">
        <v>10</v>
      </c>
      <c r="K75" s="62">
        <v>44082</v>
      </c>
    </row>
    <row r="76" spans="1:11" x14ac:dyDescent="0.25">
      <c r="A76" s="3">
        <v>44084</v>
      </c>
      <c r="B76" s="9">
        <v>125645</v>
      </c>
      <c r="C76" s="9" t="s">
        <v>56</v>
      </c>
      <c r="D76" s="16">
        <v>12388.2</v>
      </c>
      <c r="E76" s="16"/>
      <c r="F76" s="25">
        <f t="shared" si="1"/>
        <v>-136903.15000000107</v>
      </c>
      <c r="G76" s="28" t="s">
        <v>63</v>
      </c>
      <c r="H76" s="40" t="s">
        <v>121</v>
      </c>
      <c r="I76" s="9">
        <v>109</v>
      </c>
      <c r="J76" s="53">
        <v>30</v>
      </c>
      <c r="K76" s="62">
        <v>44084</v>
      </c>
    </row>
    <row r="77" spans="1:11" x14ac:dyDescent="0.25">
      <c r="A77" s="3">
        <v>44084</v>
      </c>
      <c r="B77" s="9">
        <v>118369</v>
      </c>
      <c r="C77" s="9" t="s">
        <v>56</v>
      </c>
      <c r="D77" s="16">
        <v>1300</v>
      </c>
      <c r="E77" s="16"/>
      <c r="F77" s="25">
        <f t="shared" si="1"/>
        <v>-138203.15000000107</v>
      </c>
      <c r="G77" s="28" t="s">
        <v>63</v>
      </c>
      <c r="H77" s="40" t="s">
        <v>122</v>
      </c>
      <c r="I77" s="9">
        <v>29</v>
      </c>
      <c r="J77" s="53">
        <v>29</v>
      </c>
      <c r="K77" s="62">
        <v>44083</v>
      </c>
    </row>
    <row r="78" spans="1:11" x14ac:dyDescent="0.25">
      <c r="A78" s="3">
        <v>44084</v>
      </c>
      <c r="B78" s="9">
        <v>123445</v>
      </c>
      <c r="C78" s="9" t="s">
        <v>56</v>
      </c>
      <c r="D78" s="16">
        <v>2950</v>
      </c>
      <c r="E78" s="16"/>
      <c r="F78" s="25">
        <f t="shared" si="1"/>
        <v>-141153.15000000107</v>
      </c>
      <c r="G78" s="28" t="s">
        <v>63</v>
      </c>
      <c r="H78" s="40" t="s">
        <v>123</v>
      </c>
      <c r="I78" s="9">
        <v>90</v>
      </c>
      <c r="J78" s="53">
        <v>4</v>
      </c>
      <c r="K78" s="62">
        <v>44083</v>
      </c>
    </row>
    <row r="79" spans="1:11" x14ac:dyDescent="0.25">
      <c r="A79" s="3">
        <v>44084</v>
      </c>
      <c r="B79" s="9">
        <v>114081</v>
      </c>
      <c r="C79" s="9" t="s">
        <v>56</v>
      </c>
      <c r="D79" s="16">
        <v>1800</v>
      </c>
      <c r="E79" s="16"/>
      <c r="F79" s="25">
        <f t="shared" si="1"/>
        <v>-142953.15000000107</v>
      </c>
      <c r="G79" s="28" t="s">
        <v>63</v>
      </c>
      <c r="H79" s="40" t="s">
        <v>124</v>
      </c>
      <c r="I79" s="9">
        <v>25</v>
      </c>
      <c r="J79" s="53">
        <v>4</v>
      </c>
      <c r="K79" s="62">
        <v>44083</v>
      </c>
    </row>
    <row r="80" spans="1:11" x14ac:dyDescent="0.25">
      <c r="A80" s="3">
        <v>44084</v>
      </c>
      <c r="B80" s="9">
        <v>108770</v>
      </c>
      <c r="C80" s="9" t="s">
        <v>56</v>
      </c>
      <c r="D80" s="16">
        <v>5800</v>
      </c>
      <c r="E80" s="16"/>
      <c r="F80" s="25">
        <f t="shared" si="1"/>
        <v>-148753.15000000107</v>
      </c>
      <c r="G80" s="28" t="s">
        <v>63</v>
      </c>
      <c r="H80" s="40" t="s">
        <v>125</v>
      </c>
      <c r="I80" s="9">
        <v>131</v>
      </c>
      <c r="J80" s="53">
        <v>3</v>
      </c>
      <c r="K80" s="62">
        <v>44083</v>
      </c>
    </row>
    <row r="81" spans="1:11" x14ac:dyDescent="0.25">
      <c r="A81" s="3">
        <v>44084</v>
      </c>
      <c r="B81" s="9">
        <v>110328</v>
      </c>
      <c r="C81" s="9" t="s">
        <v>56</v>
      </c>
      <c r="D81" s="16">
        <v>13300</v>
      </c>
      <c r="E81" s="16"/>
      <c r="F81" s="25">
        <f t="shared" si="1"/>
        <v>-162053.15000000107</v>
      </c>
      <c r="G81" s="28" t="s">
        <v>63</v>
      </c>
      <c r="H81" s="40" t="s">
        <v>126</v>
      </c>
      <c r="I81" s="9">
        <v>62</v>
      </c>
      <c r="J81" s="53">
        <v>2</v>
      </c>
      <c r="K81" s="62">
        <v>44083</v>
      </c>
    </row>
    <row r="82" spans="1:11" x14ac:dyDescent="0.25">
      <c r="A82" s="3">
        <v>44084</v>
      </c>
      <c r="B82" s="9">
        <v>119082</v>
      </c>
      <c r="C82" s="9" t="s">
        <v>56</v>
      </c>
      <c r="D82" s="16">
        <v>400</v>
      </c>
      <c r="E82" s="16"/>
      <c r="F82" s="25">
        <f t="shared" si="1"/>
        <v>-162453.15000000107</v>
      </c>
      <c r="G82" s="28" t="s">
        <v>63</v>
      </c>
      <c r="H82" s="40" t="s">
        <v>127</v>
      </c>
      <c r="I82" s="9">
        <v>191</v>
      </c>
      <c r="J82" s="53">
        <v>8</v>
      </c>
      <c r="K82" s="62">
        <v>44083</v>
      </c>
    </row>
    <row r="83" spans="1:11" x14ac:dyDescent="0.25">
      <c r="A83" s="3">
        <v>44084</v>
      </c>
      <c r="B83" s="9">
        <v>111191</v>
      </c>
      <c r="C83" s="9" t="s">
        <v>56</v>
      </c>
      <c r="D83" s="16">
        <v>7883.4000000000005</v>
      </c>
      <c r="E83" s="16"/>
      <c r="F83" s="25">
        <f t="shared" si="1"/>
        <v>-170336.55000000107</v>
      </c>
      <c r="G83" s="28" t="s">
        <v>63</v>
      </c>
      <c r="H83" s="40" t="s">
        <v>128</v>
      </c>
      <c r="I83" s="9">
        <v>34</v>
      </c>
      <c r="J83" s="53">
        <v>11</v>
      </c>
      <c r="K83" s="62">
        <v>44083</v>
      </c>
    </row>
    <row r="84" spans="1:11" x14ac:dyDescent="0.25">
      <c r="A84" s="3">
        <v>44084</v>
      </c>
      <c r="B84" s="9">
        <v>108040</v>
      </c>
      <c r="C84" s="9" t="s">
        <v>56</v>
      </c>
      <c r="D84" s="16">
        <v>7601.85</v>
      </c>
      <c r="E84" s="16"/>
      <c r="F84" s="25">
        <f t="shared" si="1"/>
        <v>-177938.40000000107</v>
      </c>
      <c r="G84" s="28" t="s">
        <v>63</v>
      </c>
      <c r="H84" s="40" t="s">
        <v>129</v>
      </c>
      <c r="I84" s="9">
        <v>406</v>
      </c>
      <c r="J84" s="53">
        <v>11</v>
      </c>
      <c r="K84" s="62">
        <v>44083</v>
      </c>
    </row>
    <row r="85" spans="1:11" x14ac:dyDescent="0.25">
      <c r="A85" s="3">
        <v>44084</v>
      </c>
      <c r="B85" s="9">
        <v>302091</v>
      </c>
      <c r="C85" s="9" t="s">
        <v>62</v>
      </c>
      <c r="D85" s="16">
        <v>5400</v>
      </c>
      <c r="E85" s="16"/>
      <c r="F85" s="25">
        <f t="shared" si="1"/>
        <v>-183338.40000000107</v>
      </c>
      <c r="G85" s="28" t="s">
        <v>63</v>
      </c>
      <c r="H85" s="40" t="s">
        <v>130</v>
      </c>
      <c r="I85" s="9">
        <v>19</v>
      </c>
      <c r="J85" s="53">
        <v>6</v>
      </c>
      <c r="K85" s="62">
        <v>44076</v>
      </c>
    </row>
    <row r="86" spans="1:11" x14ac:dyDescent="0.25">
      <c r="A86" s="3">
        <v>44084</v>
      </c>
      <c r="B86" s="9">
        <v>302092</v>
      </c>
      <c r="C86" s="9" t="s">
        <v>62</v>
      </c>
      <c r="D86" s="16">
        <v>3450</v>
      </c>
      <c r="E86" s="16"/>
      <c r="F86" s="25">
        <f t="shared" si="1"/>
        <v>-186788.40000000107</v>
      </c>
      <c r="G86" s="28" t="s">
        <v>63</v>
      </c>
      <c r="H86" s="40" t="s">
        <v>131</v>
      </c>
      <c r="I86" s="9">
        <v>119</v>
      </c>
      <c r="J86" s="53">
        <v>9</v>
      </c>
      <c r="K86" s="62">
        <v>44076</v>
      </c>
    </row>
    <row r="87" spans="1:11" x14ac:dyDescent="0.25">
      <c r="A87" s="3">
        <v>44084</v>
      </c>
      <c r="B87" s="9">
        <v>112622</v>
      </c>
      <c r="C87" s="9" t="s">
        <v>56</v>
      </c>
      <c r="D87" s="16">
        <v>7100</v>
      </c>
      <c r="E87" s="16"/>
      <c r="F87" s="25">
        <f t="shared" si="1"/>
        <v>-193888.40000000107</v>
      </c>
      <c r="G87" s="28" t="s">
        <v>63</v>
      </c>
      <c r="H87" s="40" t="s">
        <v>132</v>
      </c>
      <c r="I87" s="9">
        <v>23</v>
      </c>
      <c r="J87" s="53">
        <v>8</v>
      </c>
      <c r="K87" s="62">
        <v>44083</v>
      </c>
    </row>
    <row r="88" spans="1:11" x14ac:dyDescent="0.25">
      <c r="A88" s="3">
        <v>44084</v>
      </c>
      <c r="B88" s="9">
        <v>117773</v>
      </c>
      <c r="C88" s="9" t="s">
        <v>56</v>
      </c>
      <c r="D88" s="16">
        <v>4800</v>
      </c>
      <c r="E88" s="16"/>
      <c r="F88" s="25">
        <f t="shared" si="1"/>
        <v>-198688.40000000107</v>
      </c>
      <c r="G88" s="28" t="s">
        <v>63</v>
      </c>
      <c r="H88" s="40" t="s">
        <v>133</v>
      </c>
      <c r="I88" s="9">
        <v>46</v>
      </c>
      <c r="J88" s="53">
        <v>5</v>
      </c>
      <c r="K88" s="62">
        <v>44083</v>
      </c>
    </row>
    <row r="89" spans="1:11" x14ac:dyDescent="0.25">
      <c r="A89" s="3">
        <v>44084</v>
      </c>
      <c r="B89" s="9">
        <v>115092</v>
      </c>
      <c r="C89" s="9" t="s">
        <v>56</v>
      </c>
      <c r="D89" s="16">
        <v>3600</v>
      </c>
      <c r="E89" s="16"/>
      <c r="F89" s="25">
        <f t="shared" si="1"/>
        <v>-202288.40000000107</v>
      </c>
      <c r="G89" s="28" t="s">
        <v>63</v>
      </c>
      <c r="H89" s="40" t="s">
        <v>134</v>
      </c>
      <c r="I89" s="9">
        <v>106</v>
      </c>
      <c r="J89" s="53">
        <v>3</v>
      </c>
      <c r="K89" s="62">
        <v>44083</v>
      </c>
    </row>
    <row r="90" spans="1:11" x14ac:dyDescent="0.25">
      <c r="A90" s="3">
        <v>44084</v>
      </c>
      <c r="B90" s="9">
        <v>302090</v>
      </c>
      <c r="C90" s="9" t="s">
        <v>62</v>
      </c>
      <c r="D90" s="16">
        <v>900</v>
      </c>
      <c r="E90" s="16"/>
      <c r="F90" s="25">
        <f t="shared" si="1"/>
        <v>-203188.40000000107</v>
      </c>
      <c r="G90" s="28" t="s">
        <v>63</v>
      </c>
      <c r="H90" s="40" t="s">
        <v>135</v>
      </c>
      <c r="I90" s="9">
        <v>12</v>
      </c>
      <c r="J90" s="53">
        <v>11</v>
      </c>
      <c r="K90" s="62">
        <v>44078</v>
      </c>
    </row>
    <row r="91" spans="1:11" x14ac:dyDescent="0.25">
      <c r="A91" s="3">
        <v>44084</v>
      </c>
      <c r="B91" s="9">
        <v>120427</v>
      </c>
      <c r="C91" s="9" t="s">
        <v>56</v>
      </c>
      <c r="D91" s="16">
        <v>5443.3</v>
      </c>
      <c r="E91" s="16"/>
      <c r="F91" s="25">
        <f t="shared" si="1"/>
        <v>-208631.70000000106</v>
      </c>
      <c r="G91" s="28" t="s">
        <v>63</v>
      </c>
      <c r="H91" s="40" t="s">
        <v>136</v>
      </c>
      <c r="I91" s="9">
        <v>38</v>
      </c>
      <c r="J91" s="53">
        <v>7</v>
      </c>
      <c r="K91" s="62">
        <v>44083</v>
      </c>
    </row>
    <row r="92" spans="1:11" x14ac:dyDescent="0.25">
      <c r="A92" s="3">
        <v>44084</v>
      </c>
      <c r="B92" s="9">
        <v>302098</v>
      </c>
      <c r="C92" s="9" t="s">
        <v>62</v>
      </c>
      <c r="D92" s="16">
        <v>1400</v>
      </c>
      <c r="E92" s="16"/>
      <c r="F92" s="25">
        <f t="shared" si="1"/>
        <v>-210031.70000000106</v>
      </c>
      <c r="G92" s="28" t="s">
        <v>63</v>
      </c>
      <c r="H92" s="40" t="s">
        <v>137</v>
      </c>
      <c r="I92" s="9">
        <v>15</v>
      </c>
      <c r="J92" s="53">
        <v>7</v>
      </c>
      <c r="K92" s="62">
        <v>44082</v>
      </c>
    </row>
    <row r="93" spans="1:11" x14ac:dyDescent="0.25">
      <c r="A93" s="3">
        <v>44084</v>
      </c>
      <c r="B93" s="9">
        <v>302097</v>
      </c>
      <c r="C93" s="9" t="s">
        <v>62</v>
      </c>
      <c r="D93" s="16">
        <v>5200</v>
      </c>
      <c r="E93" s="16"/>
      <c r="F93" s="25">
        <f t="shared" si="1"/>
        <v>-215231.70000000106</v>
      </c>
      <c r="G93" s="28" t="s">
        <v>63</v>
      </c>
      <c r="H93" s="40" t="s">
        <v>138</v>
      </c>
      <c r="I93" s="9">
        <v>9</v>
      </c>
      <c r="J93" s="53">
        <v>9</v>
      </c>
      <c r="K93" s="62">
        <v>44082</v>
      </c>
    </row>
    <row r="94" spans="1:11" x14ac:dyDescent="0.25">
      <c r="A94" s="3">
        <v>44084</v>
      </c>
      <c r="B94" s="9">
        <v>106524</v>
      </c>
      <c r="C94" s="9" t="s">
        <v>56</v>
      </c>
      <c r="D94" s="16">
        <v>2100</v>
      </c>
      <c r="E94" s="16"/>
      <c r="F94" s="25">
        <f t="shared" si="1"/>
        <v>-217331.70000000106</v>
      </c>
      <c r="G94" s="28" t="s">
        <v>63</v>
      </c>
      <c r="H94" s="40" t="s">
        <v>139</v>
      </c>
      <c r="I94" s="9">
        <v>429</v>
      </c>
      <c r="J94" s="53">
        <v>2</v>
      </c>
      <c r="K94" s="62">
        <v>44083</v>
      </c>
    </row>
    <row r="95" spans="1:11" x14ac:dyDescent="0.25">
      <c r="A95" s="3">
        <v>44084</v>
      </c>
      <c r="B95" s="9">
        <v>116651</v>
      </c>
      <c r="C95" s="9" t="s">
        <v>56</v>
      </c>
      <c r="D95" s="16">
        <v>300</v>
      </c>
      <c r="E95" s="16"/>
      <c r="F95" s="25">
        <f t="shared" si="1"/>
        <v>-217631.70000000106</v>
      </c>
      <c r="G95" s="28" t="s">
        <v>63</v>
      </c>
      <c r="H95" s="40" t="s">
        <v>140</v>
      </c>
      <c r="I95" s="9">
        <v>16</v>
      </c>
      <c r="J95" s="53">
        <v>4</v>
      </c>
      <c r="K95" s="62">
        <v>44083</v>
      </c>
    </row>
    <row r="96" spans="1:11" x14ac:dyDescent="0.25">
      <c r="A96" s="3">
        <v>44084</v>
      </c>
      <c r="B96" s="9">
        <v>302094</v>
      </c>
      <c r="C96" s="9" t="s">
        <v>62</v>
      </c>
      <c r="D96" s="16">
        <v>2815.5</v>
      </c>
      <c r="E96" s="16"/>
      <c r="F96" s="25">
        <f t="shared" si="1"/>
        <v>-220447.20000000106</v>
      </c>
      <c r="G96" s="28" t="s">
        <v>63</v>
      </c>
      <c r="H96" s="40" t="s">
        <v>141</v>
      </c>
      <c r="I96" s="9">
        <v>73</v>
      </c>
      <c r="J96" s="53">
        <v>3</v>
      </c>
      <c r="K96" s="62">
        <v>44075</v>
      </c>
    </row>
    <row r="97" spans="1:11" x14ac:dyDescent="0.25">
      <c r="A97" s="3">
        <v>44084</v>
      </c>
      <c r="B97" s="9">
        <v>116607</v>
      </c>
      <c r="C97" s="9" t="s">
        <v>56</v>
      </c>
      <c r="D97" s="16">
        <v>2300</v>
      </c>
      <c r="E97" s="16"/>
      <c r="F97" s="25">
        <f t="shared" si="1"/>
        <v>-222747.20000000106</v>
      </c>
      <c r="G97" s="28" t="s">
        <v>63</v>
      </c>
      <c r="H97" s="40" t="s">
        <v>142</v>
      </c>
      <c r="I97" s="9">
        <v>65</v>
      </c>
      <c r="J97" s="53">
        <v>2</v>
      </c>
      <c r="K97" s="62">
        <v>44084</v>
      </c>
    </row>
    <row r="98" spans="1:11" x14ac:dyDescent="0.25">
      <c r="A98" s="3"/>
      <c r="B98" s="9"/>
      <c r="C98" s="9"/>
      <c r="D98" s="16"/>
      <c r="E98" s="16"/>
      <c r="F98" s="25">
        <f t="shared" si="1"/>
        <v>-222747.20000000106</v>
      </c>
      <c r="G98" s="28" t="s">
        <v>63</v>
      </c>
      <c r="H98" s="40" t="s">
        <v>142</v>
      </c>
      <c r="I98" s="9">
        <v>57</v>
      </c>
      <c r="J98" s="53">
        <v>1</v>
      </c>
      <c r="K98" s="62">
        <v>44064</v>
      </c>
    </row>
    <row r="99" spans="1:11" x14ac:dyDescent="0.25">
      <c r="A99" s="3">
        <v>44084</v>
      </c>
      <c r="B99" s="9">
        <v>302099</v>
      </c>
      <c r="C99" s="9" t="s">
        <v>62</v>
      </c>
      <c r="D99" s="16">
        <v>3300</v>
      </c>
      <c r="E99" s="16"/>
      <c r="F99" s="25">
        <f t="shared" si="1"/>
        <v>-226047.20000000106</v>
      </c>
      <c r="G99" s="28" t="s">
        <v>63</v>
      </c>
      <c r="H99" s="40" t="s">
        <v>143</v>
      </c>
      <c r="I99" s="9">
        <v>293</v>
      </c>
      <c r="J99" s="53">
        <v>3</v>
      </c>
      <c r="K99" s="62">
        <v>44082</v>
      </c>
    </row>
    <row r="100" spans="1:11" x14ac:dyDescent="0.25">
      <c r="A100" s="3">
        <v>44084</v>
      </c>
      <c r="B100" s="9">
        <v>727220</v>
      </c>
      <c r="C100" s="9" t="s">
        <v>23</v>
      </c>
      <c r="D100" s="16"/>
      <c r="E100" s="16">
        <v>226943.2</v>
      </c>
      <c r="F100" s="25">
        <f t="shared" si="1"/>
        <v>895.99999999895226</v>
      </c>
      <c r="G100" s="28" t="s">
        <v>59</v>
      </c>
      <c r="H100" s="40"/>
      <c r="I100" s="9"/>
      <c r="J100" s="53"/>
      <c r="K100" s="62"/>
    </row>
    <row r="101" spans="1:11" x14ac:dyDescent="0.25">
      <c r="A101" s="3">
        <v>44084</v>
      </c>
      <c r="B101" s="9">
        <v>140117</v>
      </c>
      <c r="C101" s="9" t="s">
        <v>51</v>
      </c>
      <c r="D101" s="16">
        <v>896</v>
      </c>
      <c r="E101" s="16"/>
      <c r="F101" s="25">
        <f t="shared" si="1"/>
        <v>-1.0477378964424133E-9</v>
      </c>
      <c r="G101" s="28" t="s">
        <v>83</v>
      </c>
      <c r="H101" s="40" t="s">
        <v>144</v>
      </c>
      <c r="I101" s="9">
        <v>62600</v>
      </c>
      <c r="J101" s="53">
        <v>1</v>
      </c>
      <c r="K101" s="62">
        <v>44054</v>
      </c>
    </row>
    <row r="102" spans="1:11" x14ac:dyDescent="0.25">
      <c r="A102" s="3">
        <v>44085</v>
      </c>
      <c r="B102" s="9">
        <v>689938</v>
      </c>
      <c r="C102" s="9" t="s">
        <v>51</v>
      </c>
      <c r="D102" s="16">
        <v>451</v>
      </c>
      <c r="E102" s="16"/>
      <c r="F102" s="25">
        <f t="shared" si="1"/>
        <v>-451.00000000104774</v>
      </c>
      <c r="G102" s="28" t="s">
        <v>104</v>
      </c>
      <c r="H102" s="40" t="s">
        <v>145</v>
      </c>
      <c r="I102" s="9">
        <v>271147</v>
      </c>
      <c r="J102" s="53">
        <v>1</v>
      </c>
      <c r="K102" s="62">
        <v>44055</v>
      </c>
    </row>
    <row r="103" spans="1:11" x14ac:dyDescent="0.25">
      <c r="A103" s="3">
        <v>44085</v>
      </c>
      <c r="B103" s="9">
        <v>178869</v>
      </c>
      <c r="C103" s="9" t="s">
        <v>106</v>
      </c>
      <c r="D103" s="16">
        <v>10</v>
      </c>
      <c r="E103" s="16"/>
      <c r="F103" s="25">
        <f t="shared" si="1"/>
        <v>-461.00000000104774</v>
      </c>
      <c r="G103" s="28" t="s">
        <v>13</v>
      </c>
      <c r="H103" s="40"/>
      <c r="I103" s="9"/>
      <c r="J103" s="53"/>
      <c r="K103" s="62"/>
    </row>
    <row r="104" spans="1:11" x14ac:dyDescent="0.25">
      <c r="A104" s="3">
        <v>44085</v>
      </c>
      <c r="B104" s="9">
        <v>692905</v>
      </c>
      <c r="C104" s="9" t="s">
        <v>51</v>
      </c>
      <c r="D104" s="16">
        <v>358.32</v>
      </c>
      <c r="E104" s="16"/>
      <c r="F104" s="25">
        <f t="shared" si="1"/>
        <v>-819.32000000104767</v>
      </c>
      <c r="G104" s="28" t="s">
        <v>52</v>
      </c>
      <c r="H104" s="40" t="s">
        <v>66</v>
      </c>
      <c r="I104" s="9">
        <v>1021461</v>
      </c>
      <c r="J104" s="53">
        <v>1</v>
      </c>
      <c r="K104" s="62">
        <v>44057</v>
      </c>
    </row>
    <row r="105" spans="1:11" x14ac:dyDescent="0.25">
      <c r="A105" s="3">
        <v>44085</v>
      </c>
      <c r="B105" s="9">
        <v>696273</v>
      </c>
      <c r="C105" s="9" t="s">
        <v>51</v>
      </c>
      <c r="D105" s="16">
        <v>353.8</v>
      </c>
      <c r="E105" s="16"/>
      <c r="F105" s="25">
        <f t="shared" si="1"/>
        <v>-1173.1200000010476</v>
      </c>
      <c r="G105" s="28" t="s">
        <v>67</v>
      </c>
      <c r="H105" s="40" t="s">
        <v>68</v>
      </c>
      <c r="I105" s="9">
        <v>899367</v>
      </c>
      <c r="J105" s="53">
        <v>1</v>
      </c>
      <c r="K105" s="62">
        <v>44057</v>
      </c>
    </row>
    <row r="106" spans="1:11" x14ac:dyDescent="0.25">
      <c r="A106" s="3">
        <v>44085</v>
      </c>
      <c r="B106" s="9">
        <v>692219</v>
      </c>
      <c r="C106" s="9" t="s">
        <v>51</v>
      </c>
      <c r="D106" s="16">
        <v>521.98</v>
      </c>
      <c r="E106" s="16"/>
      <c r="F106" s="25">
        <f t="shared" si="1"/>
        <v>-1695.1000000010476</v>
      </c>
      <c r="G106" s="28" t="s">
        <v>67</v>
      </c>
      <c r="H106" s="40" t="s">
        <v>146</v>
      </c>
      <c r="I106" s="9">
        <v>1334891</v>
      </c>
      <c r="J106" s="53">
        <v>1</v>
      </c>
      <c r="K106" s="62">
        <v>44057</v>
      </c>
    </row>
    <row r="107" spans="1:11" x14ac:dyDescent="0.25">
      <c r="A107" s="3">
        <v>44085</v>
      </c>
      <c r="B107" s="9">
        <v>693477</v>
      </c>
      <c r="C107" s="9" t="s">
        <v>51</v>
      </c>
      <c r="D107" s="16">
        <v>723.92</v>
      </c>
      <c r="E107" s="16"/>
      <c r="F107" s="25">
        <f t="shared" si="1"/>
        <v>-2419.0200000010477</v>
      </c>
      <c r="G107" s="28" t="s">
        <v>52</v>
      </c>
      <c r="H107" s="40" t="s">
        <v>55</v>
      </c>
      <c r="I107" s="9">
        <v>63228</v>
      </c>
      <c r="J107" s="53">
        <v>1</v>
      </c>
      <c r="K107" s="62">
        <v>44057</v>
      </c>
    </row>
    <row r="108" spans="1:11" x14ac:dyDescent="0.25">
      <c r="A108" s="3">
        <v>44085</v>
      </c>
      <c r="B108" s="9">
        <v>690671</v>
      </c>
      <c r="C108" s="9" t="s">
        <v>51</v>
      </c>
      <c r="D108" s="16">
        <v>579.66</v>
      </c>
      <c r="E108" s="16"/>
      <c r="F108" s="25">
        <f t="shared" si="1"/>
        <v>-2998.6800000010476</v>
      </c>
      <c r="G108" s="28" t="s">
        <v>54</v>
      </c>
      <c r="H108" s="40" t="s">
        <v>147</v>
      </c>
      <c r="I108" s="9">
        <v>211711</v>
      </c>
      <c r="J108" s="53">
        <v>2</v>
      </c>
      <c r="K108" s="62">
        <v>44025</v>
      </c>
    </row>
    <row r="109" spans="1:11" x14ac:dyDescent="0.25">
      <c r="A109" s="3">
        <v>44085</v>
      </c>
      <c r="B109" s="9">
        <v>697772</v>
      </c>
      <c r="C109" s="9" t="s">
        <v>51</v>
      </c>
      <c r="D109" s="16">
        <v>3179</v>
      </c>
      <c r="E109" s="16"/>
      <c r="F109" s="25">
        <f t="shared" si="1"/>
        <v>-6177.680000001048</v>
      </c>
      <c r="G109" s="28" t="s">
        <v>54</v>
      </c>
      <c r="H109" s="40" t="s">
        <v>65</v>
      </c>
      <c r="I109" s="9">
        <v>48518</v>
      </c>
      <c r="J109" s="53">
        <v>1</v>
      </c>
      <c r="K109" s="62">
        <v>44057</v>
      </c>
    </row>
    <row r="110" spans="1:11" x14ac:dyDescent="0.25">
      <c r="A110" s="3">
        <v>44085</v>
      </c>
      <c r="B110" s="9">
        <v>697060</v>
      </c>
      <c r="C110" s="9" t="s">
        <v>51</v>
      </c>
      <c r="D110" s="16">
        <v>800.99</v>
      </c>
      <c r="E110" s="16"/>
      <c r="F110" s="25">
        <f t="shared" si="1"/>
        <v>-6978.6700000010478</v>
      </c>
      <c r="G110" s="28" t="s">
        <v>52</v>
      </c>
      <c r="H110" s="40" t="s">
        <v>76</v>
      </c>
      <c r="I110" s="9">
        <v>108867</v>
      </c>
      <c r="J110" s="53">
        <v>1</v>
      </c>
      <c r="K110" s="62">
        <v>44057</v>
      </c>
    </row>
    <row r="111" spans="1:11" x14ac:dyDescent="0.25">
      <c r="A111" s="3">
        <v>44085</v>
      </c>
      <c r="B111" s="9">
        <v>691405</v>
      </c>
      <c r="C111" s="9" t="s">
        <v>51</v>
      </c>
      <c r="D111" s="16">
        <v>266.68</v>
      </c>
      <c r="E111" s="16"/>
      <c r="F111" s="25">
        <f t="shared" si="1"/>
        <v>-7245.3500000010481</v>
      </c>
      <c r="G111" s="28" t="s">
        <v>54</v>
      </c>
      <c r="H111" s="40" t="s">
        <v>81</v>
      </c>
      <c r="I111" s="9">
        <v>87669</v>
      </c>
      <c r="J111" s="53">
        <v>1</v>
      </c>
      <c r="K111" s="62">
        <v>44057</v>
      </c>
    </row>
    <row r="112" spans="1:11" x14ac:dyDescent="0.25">
      <c r="A112" s="3">
        <v>44085</v>
      </c>
      <c r="B112" s="9">
        <v>160942</v>
      </c>
      <c r="C112" s="9" t="s">
        <v>56</v>
      </c>
      <c r="D112" s="16">
        <v>6194.1</v>
      </c>
      <c r="E112" s="16"/>
      <c r="F112" s="25">
        <f t="shared" si="1"/>
        <v>-13439.450000001048</v>
      </c>
      <c r="G112" s="28" t="s">
        <v>63</v>
      </c>
      <c r="H112" s="40" t="s">
        <v>148</v>
      </c>
      <c r="I112" s="9">
        <v>347</v>
      </c>
      <c r="J112" s="53">
        <v>8</v>
      </c>
      <c r="K112" s="62">
        <v>44084</v>
      </c>
    </row>
    <row r="113" spans="1:11" x14ac:dyDescent="0.25">
      <c r="A113" s="3">
        <v>44085</v>
      </c>
      <c r="B113" s="9">
        <v>179353</v>
      </c>
      <c r="C113" s="9" t="s">
        <v>56</v>
      </c>
      <c r="D113" s="16">
        <v>14499.82</v>
      </c>
      <c r="E113" s="16"/>
      <c r="F113" s="25">
        <f t="shared" si="1"/>
        <v>-27939.270000001048</v>
      </c>
      <c r="G113" s="28" t="s">
        <v>63</v>
      </c>
      <c r="H113" s="40" t="s">
        <v>149</v>
      </c>
      <c r="I113" s="9">
        <v>74</v>
      </c>
      <c r="J113" s="53">
        <v>10</v>
      </c>
      <c r="K113" s="62">
        <v>44084</v>
      </c>
    </row>
    <row r="114" spans="1:11" x14ac:dyDescent="0.25">
      <c r="A114" s="3">
        <v>44085</v>
      </c>
      <c r="B114" s="9">
        <v>178869</v>
      </c>
      <c r="C114" s="9" t="s">
        <v>56</v>
      </c>
      <c r="D114" s="16">
        <v>3378.6</v>
      </c>
      <c r="E114" s="16"/>
      <c r="F114" s="25">
        <f t="shared" si="1"/>
        <v>-31317.870000001047</v>
      </c>
      <c r="G114" s="28" t="s">
        <v>63</v>
      </c>
      <c r="H114" s="40" t="s">
        <v>150</v>
      </c>
      <c r="I114" s="9">
        <v>212</v>
      </c>
      <c r="J114" s="53">
        <v>8</v>
      </c>
      <c r="K114" s="62">
        <v>44084</v>
      </c>
    </row>
    <row r="115" spans="1:11" x14ac:dyDescent="0.25">
      <c r="A115" s="3">
        <v>44085</v>
      </c>
      <c r="B115" s="9">
        <v>168042</v>
      </c>
      <c r="C115" s="9" t="s">
        <v>56</v>
      </c>
      <c r="D115" s="16">
        <v>2200</v>
      </c>
      <c r="E115" s="16"/>
      <c r="F115" s="25">
        <f t="shared" si="1"/>
        <v>-33517.870000001043</v>
      </c>
      <c r="G115" s="28" t="s">
        <v>63</v>
      </c>
      <c r="H115" s="40" t="s">
        <v>151</v>
      </c>
      <c r="I115" s="9">
        <v>23</v>
      </c>
      <c r="J115" s="53">
        <v>7</v>
      </c>
      <c r="K115" s="62">
        <v>44084</v>
      </c>
    </row>
    <row r="116" spans="1:11" x14ac:dyDescent="0.25">
      <c r="A116" s="3">
        <v>44085</v>
      </c>
      <c r="B116" s="9">
        <v>161802</v>
      </c>
      <c r="C116" s="9" t="s">
        <v>56</v>
      </c>
      <c r="D116" s="16">
        <v>18000</v>
      </c>
      <c r="E116" s="16"/>
      <c r="F116" s="25">
        <f t="shared" si="1"/>
        <v>-51517.870000001043</v>
      </c>
      <c r="G116" s="28" t="s">
        <v>63</v>
      </c>
      <c r="H116" s="40" t="s">
        <v>152</v>
      </c>
      <c r="I116" s="9">
        <v>15</v>
      </c>
      <c r="J116" s="53">
        <v>3</v>
      </c>
      <c r="K116" s="62">
        <v>44084</v>
      </c>
    </row>
    <row r="117" spans="1:11" x14ac:dyDescent="0.25">
      <c r="A117" s="3">
        <v>44085</v>
      </c>
      <c r="B117" s="9">
        <v>678162</v>
      </c>
      <c r="C117" s="9" t="s">
        <v>51</v>
      </c>
      <c r="D117" s="16">
        <v>7300</v>
      </c>
      <c r="E117" s="16"/>
      <c r="F117" s="25">
        <f t="shared" si="1"/>
        <v>-58817.870000001043</v>
      </c>
      <c r="G117" s="28" t="s">
        <v>63</v>
      </c>
      <c r="H117" s="40" t="s">
        <v>153</v>
      </c>
      <c r="I117" s="9">
        <v>27</v>
      </c>
      <c r="J117" s="53">
        <v>11</v>
      </c>
      <c r="K117" s="62">
        <v>44083</v>
      </c>
    </row>
    <row r="118" spans="1:11" x14ac:dyDescent="0.25">
      <c r="A118" s="3">
        <v>44085</v>
      </c>
      <c r="B118" s="9">
        <v>169535</v>
      </c>
      <c r="C118" s="9" t="s">
        <v>56</v>
      </c>
      <c r="D118" s="16">
        <v>5300</v>
      </c>
      <c r="E118" s="16"/>
      <c r="F118" s="25">
        <f t="shared" si="1"/>
        <v>-64117.870000001043</v>
      </c>
      <c r="G118" s="28" t="s">
        <v>63</v>
      </c>
      <c r="H118" s="40" t="s">
        <v>154</v>
      </c>
      <c r="I118" s="9">
        <v>13</v>
      </c>
      <c r="J118" s="53">
        <v>9</v>
      </c>
      <c r="K118" s="62">
        <v>44084</v>
      </c>
    </row>
    <row r="119" spans="1:11" x14ac:dyDescent="0.25">
      <c r="A119" s="3">
        <v>44085</v>
      </c>
      <c r="B119" s="9">
        <v>162717</v>
      </c>
      <c r="C119" s="9" t="s">
        <v>56</v>
      </c>
      <c r="D119" s="16">
        <v>5900</v>
      </c>
      <c r="E119" s="16"/>
      <c r="F119" s="25">
        <f t="shared" si="1"/>
        <v>-70017.870000001043</v>
      </c>
      <c r="G119" s="28" t="s">
        <v>63</v>
      </c>
      <c r="H119" s="40" t="s">
        <v>137</v>
      </c>
      <c r="I119" s="9">
        <v>16</v>
      </c>
      <c r="J119" s="53">
        <v>9</v>
      </c>
      <c r="K119" s="62">
        <v>44084</v>
      </c>
    </row>
    <row r="120" spans="1:11" x14ac:dyDescent="0.25">
      <c r="A120" s="3">
        <v>44085</v>
      </c>
      <c r="B120" s="9">
        <v>167428</v>
      </c>
      <c r="C120" s="9" t="s">
        <v>56</v>
      </c>
      <c r="D120" s="16">
        <v>3700</v>
      </c>
      <c r="E120" s="16"/>
      <c r="F120" s="25">
        <f t="shared" si="1"/>
        <v>-73717.870000001043</v>
      </c>
      <c r="G120" s="28" t="s">
        <v>63</v>
      </c>
      <c r="H120" s="40" t="s">
        <v>155</v>
      </c>
      <c r="I120" s="9">
        <v>31</v>
      </c>
      <c r="J120" s="53">
        <v>9</v>
      </c>
      <c r="K120" s="62">
        <v>44084</v>
      </c>
    </row>
    <row r="121" spans="1:11" x14ac:dyDescent="0.25">
      <c r="A121" s="3">
        <v>44085</v>
      </c>
      <c r="B121" s="9">
        <v>177690</v>
      </c>
      <c r="C121" s="9" t="s">
        <v>56</v>
      </c>
      <c r="D121" s="16">
        <v>7400</v>
      </c>
      <c r="E121" s="16"/>
      <c r="F121" s="25">
        <f t="shared" si="1"/>
        <v>-81117.870000001043</v>
      </c>
      <c r="G121" s="28" t="s">
        <v>63</v>
      </c>
      <c r="H121" s="40" t="s">
        <v>156</v>
      </c>
      <c r="I121" s="9">
        <v>24</v>
      </c>
      <c r="J121" s="53">
        <v>8</v>
      </c>
      <c r="K121" s="62">
        <v>44085</v>
      </c>
    </row>
    <row r="122" spans="1:11" x14ac:dyDescent="0.25">
      <c r="A122" s="3">
        <v>44085</v>
      </c>
      <c r="B122" s="9">
        <v>189925</v>
      </c>
      <c r="C122" s="9" t="s">
        <v>56</v>
      </c>
      <c r="D122" s="16">
        <v>1200</v>
      </c>
      <c r="E122" s="16"/>
      <c r="F122" s="25">
        <f t="shared" si="1"/>
        <v>-82317.870000001043</v>
      </c>
      <c r="G122" s="28" t="s">
        <v>63</v>
      </c>
      <c r="H122" s="40" t="s">
        <v>157</v>
      </c>
      <c r="I122" s="9">
        <v>6</v>
      </c>
      <c r="J122" s="53">
        <v>6</v>
      </c>
      <c r="K122" s="62">
        <v>44084</v>
      </c>
    </row>
    <row r="123" spans="1:11" x14ac:dyDescent="0.25">
      <c r="A123" s="3">
        <v>44085</v>
      </c>
      <c r="B123" s="9">
        <v>159651</v>
      </c>
      <c r="C123" s="9" t="s">
        <v>56</v>
      </c>
      <c r="D123" s="16">
        <v>1800</v>
      </c>
      <c r="E123" s="16"/>
      <c r="F123" s="25">
        <f t="shared" si="1"/>
        <v>-84117.870000001043</v>
      </c>
      <c r="G123" s="28" t="s">
        <v>63</v>
      </c>
      <c r="H123" s="40" t="s">
        <v>158</v>
      </c>
      <c r="I123" s="9">
        <v>12</v>
      </c>
      <c r="J123" s="53">
        <v>6</v>
      </c>
      <c r="K123" s="62">
        <v>44084</v>
      </c>
    </row>
    <row r="124" spans="1:11" x14ac:dyDescent="0.25">
      <c r="A124" s="3">
        <v>44085</v>
      </c>
      <c r="B124" s="9">
        <v>178241</v>
      </c>
      <c r="C124" s="9" t="s">
        <v>56</v>
      </c>
      <c r="D124" s="16">
        <v>2909.35</v>
      </c>
      <c r="E124" s="16"/>
      <c r="F124" s="25">
        <f t="shared" si="1"/>
        <v>-87027.220000001049</v>
      </c>
      <c r="G124" s="28" t="s">
        <v>63</v>
      </c>
      <c r="H124" s="40" t="s">
        <v>159</v>
      </c>
      <c r="I124" s="9">
        <v>34</v>
      </c>
      <c r="J124" s="53">
        <v>4</v>
      </c>
      <c r="K124" s="62">
        <v>44084</v>
      </c>
    </row>
    <row r="125" spans="1:11" x14ac:dyDescent="0.25">
      <c r="A125" s="3">
        <v>44085</v>
      </c>
      <c r="B125" s="9">
        <v>170397</v>
      </c>
      <c r="C125" s="9" t="s">
        <v>56</v>
      </c>
      <c r="D125" s="16">
        <v>7700</v>
      </c>
      <c r="E125" s="16"/>
      <c r="F125" s="25">
        <f t="shared" si="1"/>
        <v>-94727.220000001049</v>
      </c>
      <c r="G125" s="28" t="s">
        <v>63</v>
      </c>
      <c r="H125" s="40" t="s">
        <v>160</v>
      </c>
      <c r="I125" s="9">
        <v>13</v>
      </c>
      <c r="J125" s="53">
        <v>2</v>
      </c>
      <c r="K125" s="62">
        <v>44084</v>
      </c>
    </row>
    <row r="126" spans="1:11" x14ac:dyDescent="0.25">
      <c r="A126" s="3">
        <v>44085</v>
      </c>
      <c r="B126" s="9">
        <v>1</v>
      </c>
      <c r="C126" s="9" t="s">
        <v>161</v>
      </c>
      <c r="D126" s="16"/>
      <c r="E126" s="16">
        <v>670000</v>
      </c>
      <c r="F126" s="25">
        <f t="shared" si="1"/>
        <v>575272.77999999898</v>
      </c>
      <c r="G126" s="28" t="s">
        <v>32</v>
      </c>
      <c r="H126" s="40"/>
      <c r="I126" s="9"/>
      <c r="J126" s="53"/>
      <c r="K126" s="62"/>
    </row>
    <row r="127" spans="1:11" x14ac:dyDescent="0.25">
      <c r="A127" s="3">
        <v>44085</v>
      </c>
      <c r="B127" s="9">
        <v>179353</v>
      </c>
      <c r="C127" s="9" t="s">
        <v>106</v>
      </c>
      <c r="D127" s="16">
        <v>10</v>
      </c>
      <c r="E127" s="16"/>
      <c r="F127" s="25">
        <f t="shared" si="1"/>
        <v>575262.77999999898</v>
      </c>
      <c r="G127" s="28" t="s">
        <v>13</v>
      </c>
      <c r="H127" s="40"/>
      <c r="I127" s="9"/>
      <c r="J127" s="53"/>
      <c r="K127" s="62"/>
    </row>
    <row r="128" spans="1:11" x14ac:dyDescent="0.25">
      <c r="A128" s="3">
        <v>44085</v>
      </c>
      <c r="B128" s="9">
        <v>170397</v>
      </c>
      <c r="C128" s="9" t="s">
        <v>106</v>
      </c>
      <c r="D128" s="16">
        <v>10</v>
      </c>
      <c r="E128" s="16"/>
      <c r="F128" s="25">
        <f t="shared" si="1"/>
        <v>575252.77999999898</v>
      </c>
      <c r="G128" s="28" t="s">
        <v>13</v>
      </c>
      <c r="H128" s="40"/>
      <c r="I128" s="9"/>
      <c r="J128" s="53"/>
      <c r="K128" s="62"/>
    </row>
    <row r="129" spans="1:11" x14ac:dyDescent="0.25">
      <c r="A129" s="3">
        <v>44085</v>
      </c>
      <c r="B129" s="9">
        <v>160942</v>
      </c>
      <c r="C129" s="9" t="s">
        <v>106</v>
      </c>
      <c r="D129" s="16">
        <v>10</v>
      </c>
      <c r="E129" s="16"/>
      <c r="F129" s="25">
        <f t="shared" si="1"/>
        <v>575242.77999999898</v>
      </c>
      <c r="G129" s="28" t="s">
        <v>13</v>
      </c>
      <c r="H129" s="40"/>
      <c r="I129" s="9"/>
      <c r="J129" s="53"/>
      <c r="K129" s="62"/>
    </row>
    <row r="130" spans="1:11" x14ac:dyDescent="0.25">
      <c r="A130" s="3">
        <v>44085</v>
      </c>
      <c r="B130" s="9">
        <v>189925</v>
      </c>
      <c r="C130" s="9" t="s">
        <v>106</v>
      </c>
      <c r="D130" s="16">
        <v>10</v>
      </c>
      <c r="E130" s="16"/>
      <c r="F130" s="25">
        <f t="shared" si="1"/>
        <v>575232.77999999898</v>
      </c>
      <c r="G130" s="28" t="s">
        <v>13</v>
      </c>
      <c r="H130" s="40"/>
      <c r="I130" s="9"/>
      <c r="J130" s="53"/>
      <c r="K130" s="62"/>
    </row>
    <row r="131" spans="1:11" x14ac:dyDescent="0.25">
      <c r="A131" s="3">
        <v>44085</v>
      </c>
      <c r="B131" s="9">
        <v>168042</v>
      </c>
      <c r="C131" s="9" t="s">
        <v>106</v>
      </c>
      <c r="D131" s="16">
        <v>10</v>
      </c>
      <c r="E131" s="16"/>
      <c r="F131" s="25">
        <f t="shared" si="1"/>
        <v>575222.77999999898</v>
      </c>
      <c r="G131" s="28" t="s">
        <v>13</v>
      </c>
      <c r="H131" s="40"/>
      <c r="I131" s="9"/>
      <c r="J131" s="53"/>
      <c r="K131" s="62"/>
    </row>
    <row r="132" spans="1:11" x14ac:dyDescent="0.25">
      <c r="A132" s="3">
        <v>44085</v>
      </c>
      <c r="B132" s="9">
        <v>161802</v>
      </c>
      <c r="C132" s="9" t="s">
        <v>106</v>
      </c>
      <c r="D132" s="16">
        <v>10</v>
      </c>
      <c r="E132" s="16"/>
      <c r="F132" s="25">
        <f t="shared" si="1"/>
        <v>575212.77999999898</v>
      </c>
      <c r="G132" s="28" t="s">
        <v>13</v>
      </c>
      <c r="H132" s="40"/>
      <c r="I132" s="9"/>
      <c r="J132" s="53"/>
      <c r="K132" s="62"/>
    </row>
    <row r="133" spans="1:11" x14ac:dyDescent="0.25">
      <c r="A133" s="3">
        <v>44085</v>
      </c>
      <c r="B133" s="9">
        <v>162717</v>
      </c>
      <c r="C133" s="9" t="s">
        <v>106</v>
      </c>
      <c r="D133" s="16">
        <v>10</v>
      </c>
      <c r="E133" s="16"/>
      <c r="F133" s="25">
        <f t="shared" si="1"/>
        <v>575202.77999999898</v>
      </c>
      <c r="G133" s="28" t="s">
        <v>13</v>
      </c>
      <c r="H133" s="40"/>
      <c r="I133" s="9"/>
      <c r="J133" s="53"/>
      <c r="K133" s="62"/>
    </row>
    <row r="134" spans="1:11" x14ac:dyDescent="0.25">
      <c r="A134" s="3">
        <v>44085</v>
      </c>
      <c r="B134" s="9">
        <v>178241</v>
      </c>
      <c r="C134" s="9" t="s">
        <v>106</v>
      </c>
      <c r="D134" s="16">
        <v>10</v>
      </c>
      <c r="E134" s="16"/>
      <c r="F134" s="25">
        <f t="shared" si="1"/>
        <v>575192.77999999898</v>
      </c>
      <c r="G134" s="28" t="s">
        <v>13</v>
      </c>
      <c r="H134" s="40"/>
      <c r="I134" s="9"/>
      <c r="J134" s="53"/>
      <c r="K134" s="62"/>
    </row>
    <row r="135" spans="1:11" x14ac:dyDescent="0.25">
      <c r="A135" s="3">
        <v>44085</v>
      </c>
      <c r="B135" s="9">
        <v>169535</v>
      </c>
      <c r="C135" s="9" t="s">
        <v>106</v>
      </c>
      <c r="D135" s="16">
        <v>10</v>
      </c>
      <c r="E135" s="16"/>
      <c r="F135" s="25">
        <f t="shared" si="1"/>
        <v>575182.77999999898</v>
      </c>
      <c r="G135" s="28" t="s">
        <v>13</v>
      </c>
      <c r="H135" s="40"/>
      <c r="I135" s="9"/>
      <c r="J135" s="53"/>
      <c r="K135" s="62"/>
    </row>
    <row r="136" spans="1:11" x14ac:dyDescent="0.25">
      <c r="A136" s="3">
        <v>44085</v>
      </c>
      <c r="B136" s="9">
        <v>167428</v>
      </c>
      <c r="C136" s="9" t="s">
        <v>106</v>
      </c>
      <c r="D136" s="16">
        <v>10</v>
      </c>
      <c r="E136" s="16"/>
      <c r="F136" s="25">
        <f t="shared" si="1"/>
        <v>575172.77999999898</v>
      </c>
      <c r="G136" s="28" t="s">
        <v>13</v>
      </c>
      <c r="H136" s="40"/>
      <c r="I136" s="9"/>
      <c r="J136" s="53"/>
      <c r="K136" s="62"/>
    </row>
    <row r="137" spans="1:11" x14ac:dyDescent="0.25">
      <c r="A137" s="3">
        <v>44085</v>
      </c>
      <c r="B137" s="9">
        <v>159651</v>
      </c>
      <c r="C137" s="9" t="s">
        <v>106</v>
      </c>
      <c r="D137" s="16">
        <v>10</v>
      </c>
      <c r="E137" s="16"/>
      <c r="F137" s="25">
        <f t="shared" si="1"/>
        <v>575162.77999999898</v>
      </c>
      <c r="G137" s="28" t="s">
        <v>13</v>
      </c>
      <c r="H137" s="40"/>
      <c r="I137" s="9"/>
      <c r="J137" s="53"/>
      <c r="K137" s="62"/>
    </row>
    <row r="138" spans="1:11" x14ac:dyDescent="0.25">
      <c r="A138" s="3">
        <v>44085</v>
      </c>
      <c r="B138" s="9">
        <v>177690</v>
      </c>
      <c r="C138" s="9" t="s">
        <v>106</v>
      </c>
      <c r="D138" s="16">
        <v>10</v>
      </c>
      <c r="E138" s="16"/>
      <c r="F138" s="25">
        <f t="shared" ref="F138:F201" si="2">F137-D138+E138</f>
        <v>575152.77999999898</v>
      </c>
      <c r="G138" s="28" t="s">
        <v>13</v>
      </c>
      <c r="H138" s="40"/>
      <c r="I138" s="9"/>
      <c r="J138" s="53"/>
      <c r="K138" s="62"/>
    </row>
    <row r="139" spans="1:11" x14ac:dyDescent="0.25">
      <c r="A139" s="3">
        <v>44085</v>
      </c>
      <c r="B139" s="9">
        <v>698320</v>
      </c>
      <c r="C139" s="9" t="s">
        <v>51</v>
      </c>
      <c r="D139" s="16">
        <v>800</v>
      </c>
      <c r="E139" s="16"/>
      <c r="F139" s="25">
        <f t="shared" si="2"/>
        <v>574352.77999999898</v>
      </c>
      <c r="G139" s="28" t="s">
        <v>77</v>
      </c>
      <c r="H139" s="40" t="s">
        <v>78</v>
      </c>
      <c r="I139" s="9">
        <v>2284</v>
      </c>
      <c r="J139" s="53">
        <v>1</v>
      </c>
      <c r="K139" s="62">
        <v>44057</v>
      </c>
    </row>
    <row r="140" spans="1:11" x14ac:dyDescent="0.25">
      <c r="A140" s="3">
        <v>44088</v>
      </c>
      <c r="B140" s="9">
        <v>167615</v>
      </c>
      <c r="C140" s="9" t="s">
        <v>51</v>
      </c>
      <c r="D140" s="16">
        <v>309.2</v>
      </c>
      <c r="E140" s="16"/>
      <c r="F140" s="25">
        <f t="shared" si="2"/>
        <v>574043.57999999903</v>
      </c>
      <c r="G140" s="28" t="s">
        <v>93</v>
      </c>
      <c r="H140" s="40" t="s">
        <v>162</v>
      </c>
      <c r="I140" s="9">
        <v>12729</v>
      </c>
      <c r="J140" s="53">
        <v>1</v>
      </c>
      <c r="K140" s="62">
        <v>44056</v>
      </c>
    </row>
    <row r="141" spans="1:11" x14ac:dyDescent="0.25">
      <c r="A141" s="3">
        <v>44088</v>
      </c>
      <c r="B141" s="9">
        <v>1</v>
      </c>
      <c r="C141" s="9" t="s">
        <v>161</v>
      </c>
      <c r="D141" s="16"/>
      <c r="E141" s="16">
        <v>170000</v>
      </c>
      <c r="F141" s="25">
        <f t="shared" si="2"/>
        <v>744043.57999999903</v>
      </c>
      <c r="G141" s="28" t="s">
        <v>32</v>
      </c>
      <c r="H141" s="40"/>
      <c r="I141" s="9"/>
      <c r="J141" s="53"/>
      <c r="K141" s="62"/>
    </row>
    <row r="142" spans="1:11" x14ac:dyDescent="0.25">
      <c r="A142" s="3">
        <v>44088</v>
      </c>
      <c r="B142" s="9">
        <v>172686</v>
      </c>
      <c r="C142" s="9" t="s">
        <v>51</v>
      </c>
      <c r="D142" s="16">
        <v>675</v>
      </c>
      <c r="E142" s="16"/>
      <c r="F142" s="25">
        <f t="shared" si="2"/>
        <v>743368.57999999903</v>
      </c>
      <c r="G142" s="28" t="s">
        <v>77</v>
      </c>
      <c r="H142" s="40" t="s">
        <v>78</v>
      </c>
      <c r="I142" s="9">
        <v>2289</v>
      </c>
      <c r="J142" s="53">
        <v>1</v>
      </c>
      <c r="K142" s="62">
        <v>44060</v>
      </c>
    </row>
    <row r="143" spans="1:11" x14ac:dyDescent="0.25">
      <c r="A143" s="3">
        <v>44088</v>
      </c>
      <c r="B143" s="9">
        <v>154803</v>
      </c>
      <c r="C143" s="9" t="s">
        <v>51</v>
      </c>
      <c r="D143" s="16">
        <v>236</v>
      </c>
      <c r="E143" s="16"/>
      <c r="F143" s="25">
        <f t="shared" si="2"/>
        <v>743132.57999999903</v>
      </c>
      <c r="G143" s="28" t="s">
        <v>93</v>
      </c>
      <c r="H143" s="40" t="s">
        <v>163</v>
      </c>
      <c r="I143" s="9">
        <v>39218</v>
      </c>
      <c r="J143" s="53">
        <v>1</v>
      </c>
      <c r="K143" s="62">
        <v>44056</v>
      </c>
    </row>
    <row r="144" spans="1:11" x14ac:dyDescent="0.25">
      <c r="A144" s="3">
        <v>44088</v>
      </c>
      <c r="B144" s="9">
        <v>166022</v>
      </c>
      <c r="C144" s="9" t="s">
        <v>51</v>
      </c>
      <c r="D144" s="16">
        <v>99.15</v>
      </c>
      <c r="E144" s="16"/>
      <c r="F144" s="25">
        <f t="shared" si="2"/>
        <v>743033.429999999</v>
      </c>
      <c r="G144" s="28" t="s">
        <v>104</v>
      </c>
      <c r="H144" s="40" t="s">
        <v>164</v>
      </c>
      <c r="I144" s="9">
        <v>84544</v>
      </c>
      <c r="J144" s="53">
        <v>1</v>
      </c>
      <c r="K144" s="62">
        <v>44056</v>
      </c>
    </row>
    <row r="145" spans="1:11" x14ac:dyDescent="0.25">
      <c r="A145" s="3">
        <v>44088</v>
      </c>
      <c r="B145" s="9">
        <v>156110</v>
      </c>
      <c r="C145" s="9" t="s">
        <v>51</v>
      </c>
      <c r="D145" s="16">
        <v>104.5</v>
      </c>
      <c r="E145" s="16"/>
      <c r="F145" s="25">
        <f t="shared" si="2"/>
        <v>742928.929999999</v>
      </c>
      <c r="G145" s="28" t="s">
        <v>104</v>
      </c>
      <c r="H145" s="40" t="s">
        <v>165</v>
      </c>
      <c r="I145" s="9">
        <v>74364</v>
      </c>
      <c r="J145" s="53">
        <v>1</v>
      </c>
      <c r="K145" s="62">
        <v>44056</v>
      </c>
    </row>
    <row r="146" spans="1:11" x14ac:dyDescent="0.25">
      <c r="A146" s="3">
        <v>44088</v>
      </c>
      <c r="B146" s="9">
        <v>170148</v>
      </c>
      <c r="C146" s="9" t="s">
        <v>51</v>
      </c>
      <c r="D146" s="16">
        <v>878.76</v>
      </c>
      <c r="E146" s="16"/>
      <c r="F146" s="25">
        <f t="shared" si="2"/>
        <v>742050.16999999899</v>
      </c>
      <c r="G146" s="28" t="s">
        <v>54</v>
      </c>
      <c r="H146" s="40" t="s">
        <v>53</v>
      </c>
      <c r="I146" s="9">
        <v>733601</v>
      </c>
      <c r="J146" s="53">
        <v>1</v>
      </c>
      <c r="K146" s="62">
        <v>44060</v>
      </c>
    </row>
    <row r="147" spans="1:11" x14ac:dyDescent="0.25">
      <c r="A147" s="3">
        <v>44088</v>
      </c>
      <c r="B147" s="9">
        <v>157097</v>
      </c>
      <c r="C147" s="9" t="s">
        <v>51</v>
      </c>
      <c r="D147" s="16">
        <v>106.4</v>
      </c>
      <c r="E147" s="16"/>
      <c r="F147" s="25">
        <f t="shared" si="2"/>
        <v>741943.76999999897</v>
      </c>
      <c r="G147" s="28" t="s">
        <v>104</v>
      </c>
      <c r="H147" s="40" t="s">
        <v>166</v>
      </c>
      <c r="I147" s="9">
        <v>6819</v>
      </c>
      <c r="J147" s="53">
        <v>1</v>
      </c>
      <c r="K147" s="62">
        <v>44056</v>
      </c>
    </row>
    <row r="148" spans="1:11" x14ac:dyDescent="0.25">
      <c r="A148" s="3">
        <v>44088</v>
      </c>
      <c r="B148" s="9">
        <v>169312</v>
      </c>
      <c r="C148" s="9" t="s">
        <v>51</v>
      </c>
      <c r="D148" s="16">
        <v>136.5</v>
      </c>
      <c r="E148" s="16"/>
      <c r="F148" s="25">
        <f t="shared" si="2"/>
        <v>741807.26999999897</v>
      </c>
      <c r="G148" s="28" t="s">
        <v>93</v>
      </c>
      <c r="H148" s="40" t="s">
        <v>167</v>
      </c>
      <c r="I148" s="9">
        <v>20447</v>
      </c>
      <c r="J148" s="53">
        <v>1</v>
      </c>
      <c r="K148" s="62">
        <v>44056</v>
      </c>
    </row>
    <row r="149" spans="1:11" x14ac:dyDescent="0.25">
      <c r="A149" s="3">
        <v>44088</v>
      </c>
      <c r="B149" s="9">
        <v>170960</v>
      </c>
      <c r="C149" s="9" t="s">
        <v>51</v>
      </c>
      <c r="D149" s="16">
        <v>492.5</v>
      </c>
      <c r="E149" s="16"/>
      <c r="F149" s="25">
        <f t="shared" si="2"/>
        <v>741314.76999999897</v>
      </c>
      <c r="G149" s="28" t="s">
        <v>52</v>
      </c>
      <c r="H149" s="40" t="s">
        <v>80</v>
      </c>
      <c r="I149" s="9">
        <v>1116935</v>
      </c>
      <c r="J149" s="53">
        <v>1</v>
      </c>
      <c r="K149" s="62">
        <v>44060</v>
      </c>
    </row>
    <row r="150" spans="1:11" x14ac:dyDescent="0.25">
      <c r="A150" s="3">
        <v>44088</v>
      </c>
      <c r="B150" s="9">
        <v>175182</v>
      </c>
      <c r="C150" s="9" t="s">
        <v>51</v>
      </c>
      <c r="D150" s="16">
        <v>219.4</v>
      </c>
      <c r="E150" s="16"/>
      <c r="F150" s="25">
        <f t="shared" si="2"/>
        <v>741095.36999999895</v>
      </c>
      <c r="G150" s="28" t="s">
        <v>104</v>
      </c>
      <c r="H150" s="40" t="s">
        <v>168</v>
      </c>
      <c r="I150" s="9">
        <v>411720</v>
      </c>
      <c r="J150" s="53">
        <v>1</v>
      </c>
      <c r="K150" s="62">
        <v>44056</v>
      </c>
    </row>
    <row r="151" spans="1:11" x14ac:dyDescent="0.25">
      <c r="A151" s="3">
        <v>44088</v>
      </c>
      <c r="B151" s="9">
        <v>173935</v>
      </c>
      <c r="C151" s="9" t="s">
        <v>51</v>
      </c>
      <c r="D151" s="16">
        <v>1060.1200000000001</v>
      </c>
      <c r="E151" s="16"/>
      <c r="F151" s="25">
        <f t="shared" si="2"/>
        <v>740035.24999999895</v>
      </c>
      <c r="G151" s="28" t="s">
        <v>104</v>
      </c>
      <c r="H151" s="40" t="s">
        <v>168</v>
      </c>
      <c r="I151" s="9">
        <v>411743</v>
      </c>
      <c r="J151" s="53">
        <v>1</v>
      </c>
      <c r="K151" s="62">
        <v>44056</v>
      </c>
    </row>
    <row r="152" spans="1:11" x14ac:dyDescent="0.25">
      <c r="A152" s="3">
        <v>44088</v>
      </c>
      <c r="B152" s="9">
        <v>165128</v>
      </c>
      <c r="C152" s="9" t="s">
        <v>51</v>
      </c>
      <c r="D152" s="16">
        <v>2549.7000000000003</v>
      </c>
      <c r="E152" s="16"/>
      <c r="F152" s="25">
        <f t="shared" si="2"/>
        <v>737485.549999999</v>
      </c>
      <c r="G152" s="28" t="s">
        <v>83</v>
      </c>
      <c r="H152" s="40" t="s">
        <v>169</v>
      </c>
      <c r="I152" s="9">
        <v>1303947</v>
      </c>
      <c r="J152" s="53">
        <v>1</v>
      </c>
      <c r="K152" s="62">
        <v>44056</v>
      </c>
    </row>
    <row r="153" spans="1:11" x14ac:dyDescent="0.25">
      <c r="A153" s="3">
        <v>44088</v>
      </c>
      <c r="B153" s="9">
        <v>166838</v>
      </c>
      <c r="C153" s="9" t="s">
        <v>51</v>
      </c>
      <c r="D153" s="16">
        <v>670</v>
      </c>
      <c r="E153" s="16"/>
      <c r="F153" s="25">
        <f t="shared" si="2"/>
        <v>736815.549999999</v>
      </c>
      <c r="G153" s="28" t="s">
        <v>52</v>
      </c>
      <c r="H153" s="40" t="s">
        <v>85</v>
      </c>
      <c r="I153" s="9">
        <v>92312</v>
      </c>
      <c r="J153" s="53">
        <v>1</v>
      </c>
      <c r="K153" s="62">
        <v>44057</v>
      </c>
    </row>
    <row r="154" spans="1:11" x14ac:dyDescent="0.25">
      <c r="A154" s="3">
        <v>44088</v>
      </c>
      <c r="B154" s="9">
        <v>158090</v>
      </c>
      <c r="C154" s="9" t="s">
        <v>51</v>
      </c>
      <c r="D154" s="16">
        <v>132.46</v>
      </c>
      <c r="E154" s="16"/>
      <c r="F154" s="25">
        <f t="shared" si="2"/>
        <v>736683.08999999904</v>
      </c>
      <c r="G154" s="28" t="s">
        <v>170</v>
      </c>
      <c r="H154" s="40" t="s">
        <v>171</v>
      </c>
      <c r="I154" s="9">
        <v>44800</v>
      </c>
      <c r="J154" s="53">
        <v>1</v>
      </c>
      <c r="K154" s="62">
        <v>44056</v>
      </c>
    </row>
    <row r="155" spans="1:11" x14ac:dyDescent="0.25">
      <c r="A155" s="3">
        <v>44088</v>
      </c>
      <c r="B155" s="9">
        <v>160955</v>
      </c>
      <c r="C155" s="9" t="s">
        <v>51</v>
      </c>
      <c r="D155" s="16">
        <v>355.25</v>
      </c>
      <c r="E155" s="16"/>
      <c r="F155" s="25">
        <f t="shared" si="2"/>
        <v>736327.83999999904</v>
      </c>
      <c r="G155" s="28" t="s">
        <v>170</v>
      </c>
      <c r="H155" s="40" t="s">
        <v>172</v>
      </c>
      <c r="I155" s="9">
        <v>5184</v>
      </c>
      <c r="J155" s="53">
        <v>1</v>
      </c>
      <c r="K155" s="62">
        <v>44055</v>
      </c>
    </row>
    <row r="156" spans="1:11" x14ac:dyDescent="0.25">
      <c r="A156" s="3">
        <v>44088</v>
      </c>
      <c r="B156" s="9">
        <v>164337</v>
      </c>
      <c r="C156" s="9" t="s">
        <v>51</v>
      </c>
      <c r="D156" s="16">
        <v>843.2</v>
      </c>
      <c r="E156" s="16"/>
      <c r="F156" s="25">
        <f t="shared" si="2"/>
        <v>735484.63999999908</v>
      </c>
      <c r="G156" s="28" t="s">
        <v>170</v>
      </c>
      <c r="H156" s="40" t="s">
        <v>173</v>
      </c>
      <c r="I156" s="9">
        <v>448010</v>
      </c>
      <c r="J156" s="53">
        <v>1</v>
      </c>
      <c r="K156" s="62">
        <v>44058</v>
      </c>
    </row>
    <row r="157" spans="1:11" x14ac:dyDescent="0.25">
      <c r="A157" s="3">
        <v>44088</v>
      </c>
      <c r="B157" s="9">
        <v>168431</v>
      </c>
      <c r="C157" s="9" t="s">
        <v>51</v>
      </c>
      <c r="D157" s="16">
        <v>813.84</v>
      </c>
      <c r="E157" s="16"/>
      <c r="F157" s="25">
        <f t="shared" si="2"/>
        <v>734670.79999999912</v>
      </c>
      <c r="G157" s="28" t="s">
        <v>83</v>
      </c>
      <c r="H157" s="40" t="s">
        <v>174</v>
      </c>
      <c r="I157" s="9">
        <v>630045</v>
      </c>
      <c r="J157" s="53">
        <v>1</v>
      </c>
      <c r="K157" s="62">
        <v>44057</v>
      </c>
    </row>
    <row r="158" spans="1:11" x14ac:dyDescent="0.25">
      <c r="A158" s="3">
        <v>44088</v>
      </c>
      <c r="B158" s="9">
        <v>169541</v>
      </c>
      <c r="C158" s="9" t="s">
        <v>56</v>
      </c>
      <c r="D158" s="16">
        <v>623.20000000000005</v>
      </c>
      <c r="E158" s="16"/>
      <c r="F158" s="25">
        <f t="shared" si="2"/>
        <v>734047.59999999916</v>
      </c>
      <c r="G158" s="28" t="s">
        <v>175</v>
      </c>
      <c r="H158" s="40" t="s">
        <v>176</v>
      </c>
      <c r="I158" s="9">
        <v>73369217</v>
      </c>
      <c r="J158" s="53">
        <v>1</v>
      </c>
      <c r="K158" s="62"/>
    </row>
    <row r="159" spans="1:11" x14ac:dyDescent="0.25">
      <c r="A159" s="3">
        <v>44088</v>
      </c>
      <c r="B159" s="9">
        <v>301132</v>
      </c>
      <c r="C159" s="9" t="s">
        <v>62</v>
      </c>
      <c r="D159" s="16">
        <v>280</v>
      </c>
      <c r="E159" s="16"/>
      <c r="F159" s="25">
        <f t="shared" si="2"/>
        <v>733767.59999999916</v>
      </c>
      <c r="G159" s="28" t="s">
        <v>69</v>
      </c>
      <c r="H159" s="40" t="s">
        <v>177</v>
      </c>
      <c r="I159" s="9">
        <v>316</v>
      </c>
      <c r="J159" s="53">
        <v>1</v>
      </c>
      <c r="K159" s="62">
        <v>44082</v>
      </c>
    </row>
    <row r="160" spans="1:11" x14ac:dyDescent="0.25">
      <c r="A160" s="3">
        <v>44088</v>
      </c>
      <c r="B160" s="9">
        <v>169541</v>
      </c>
      <c r="C160" s="9" t="s">
        <v>106</v>
      </c>
      <c r="D160" s="16">
        <v>10</v>
      </c>
      <c r="E160" s="16"/>
      <c r="F160" s="25">
        <f t="shared" si="2"/>
        <v>733757.59999999916</v>
      </c>
      <c r="G160" s="28" t="s">
        <v>13</v>
      </c>
      <c r="H160" s="40"/>
      <c r="I160" s="9"/>
      <c r="J160" s="53"/>
      <c r="K160" s="62"/>
    </row>
    <row r="161" spans="1:11" x14ac:dyDescent="0.25">
      <c r="A161" s="3">
        <v>44088</v>
      </c>
      <c r="B161" s="9">
        <v>1</v>
      </c>
      <c r="C161" s="9" t="s">
        <v>161</v>
      </c>
      <c r="D161" s="16"/>
      <c r="E161" s="16">
        <v>390000</v>
      </c>
      <c r="F161" s="25">
        <f t="shared" si="2"/>
        <v>1123757.5999999992</v>
      </c>
      <c r="G161" s="28" t="s">
        <v>32</v>
      </c>
      <c r="H161" s="40"/>
      <c r="I161" s="9"/>
      <c r="J161" s="53"/>
      <c r="K161" s="62"/>
    </row>
    <row r="162" spans="1:11" x14ac:dyDescent="0.25">
      <c r="A162" s="3">
        <v>44088</v>
      </c>
      <c r="B162" s="9">
        <v>158965</v>
      </c>
      <c r="C162" s="9" t="s">
        <v>51</v>
      </c>
      <c r="D162" s="16">
        <v>25</v>
      </c>
      <c r="E162" s="16"/>
      <c r="F162" s="25">
        <f t="shared" si="2"/>
        <v>1123732.5999999992</v>
      </c>
      <c r="G162" s="28" t="s">
        <v>67</v>
      </c>
      <c r="H162" s="40" t="s">
        <v>178</v>
      </c>
      <c r="I162" s="9">
        <v>76820</v>
      </c>
      <c r="J162" s="53">
        <v>1</v>
      </c>
      <c r="K162" s="62">
        <v>44056</v>
      </c>
    </row>
    <row r="163" spans="1:11" x14ac:dyDescent="0.25">
      <c r="A163" s="3">
        <v>44089</v>
      </c>
      <c r="B163" s="9">
        <v>780009</v>
      </c>
      <c r="C163" s="9" t="s">
        <v>51</v>
      </c>
      <c r="D163" s="16">
        <v>486.54</v>
      </c>
      <c r="E163" s="16"/>
      <c r="F163" s="25">
        <f t="shared" si="2"/>
        <v>1123246.0599999991</v>
      </c>
      <c r="G163" s="28" t="s">
        <v>83</v>
      </c>
      <c r="H163" s="40" t="s">
        <v>179</v>
      </c>
      <c r="I163" s="9">
        <v>9672</v>
      </c>
      <c r="J163" s="53">
        <v>1</v>
      </c>
      <c r="K163" s="62">
        <v>44061</v>
      </c>
    </row>
    <row r="164" spans="1:11" x14ac:dyDescent="0.25">
      <c r="A164" s="3">
        <v>44089</v>
      </c>
      <c r="B164" s="9">
        <v>781745</v>
      </c>
      <c r="C164" s="9" t="s">
        <v>51</v>
      </c>
      <c r="D164" s="16">
        <v>169.74</v>
      </c>
      <c r="E164" s="16"/>
      <c r="F164" s="25">
        <f t="shared" si="2"/>
        <v>1123076.3199999991</v>
      </c>
      <c r="G164" s="28" t="s">
        <v>180</v>
      </c>
      <c r="H164" s="40" t="s">
        <v>181</v>
      </c>
      <c r="I164" s="9">
        <v>631817</v>
      </c>
      <c r="J164" s="53">
        <v>42</v>
      </c>
      <c r="K164" s="62">
        <v>44075</v>
      </c>
    </row>
    <row r="165" spans="1:11" x14ac:dyDescent="0.25">
      <c r="A165" s="3"/>
      <c r="B165" s="9"/>
      <c r="C165" s="9"/>
      <c r="D165" s="16"/>
      <c r="E165" s="16"/>
      <c r="F165" s="25">
        <f t="shared" si="2"/>
        <v>1123076.3199999991</v>
      </c>
      <c r="G165" s="28" t="s">
        <v>180</v>
      </c>
      <c r="H165" s="40" t="s">
        <v>181</v>
      </c>
      <c r="I165" s="9">
        <v>619229</v>
      </c>
      <c r="J165" s="53">
        <v>101</v>
      </c>
      <c r="K165" s="62">
        <v>44075</v>
      </c>
    </row>
    <row r="166" spans="1:11" x14ac:dyDescent="0.25">
      <c r="A166" s="3">
        <v>44089</v>
      </c>
      <c r="B166" s="9">
        <v>418563</v>
      </c>
      <c r="C166" s="9" t="s">
        <v>182</v>
      </c>
      <c r="D166" s="16">
        <v>1791058.72</v>
      </c>
      <c r="E166" s="16"/>
      <c r="F166" s="25">
        <f t="shared" si="2"/>
        <v>-667982.40000000084</v>
      </c>
      <c r="G166" s="28" t="s">
        <v>183</v>
      </c>
      <c r="H166" s="40"/>
      <c r="I166" s="9"/>
      <c r="J166" s="53"/>
      <c r="K166" s="62"/>
    </row>
    <row r="167" spans="1:11" x14ac:dyDescent="0.25">
      <c r="A167" s="3">
        <v>44089</v>
      </c>
      <c r="B167" s="9">
        <v>775990</v>
      </c>
      <c r="C167" s="9" t="s">
        <v>51</v>
      </c>
      <c r="D167" s="16">
        <v>600</v>
      </c>
      <c r="E167" s="16"/>
      <c r="F167" s="25">
        <f t="shared" si="2"/>
        <v>-668582.40000000084</v>
      </c>
      <c r="G167" s="28" t="s">
        <v>69</v>
      </c>
      <c r="H167" s="40" t="s">
        <v>184</v>
      </c>
      <c r="I167" s="9">
        <v>5715</v>
      </c>
      <c r="J167" s="53">
        <v>3</v>
      </c>
      <c r="K167" s="62">
        <v>44075</v>
      </c>
    </row>
    <row r="168" spans="1:11" x14ac:dyDescent="0.25">
      <c r="A168" s="3">
        <v>44089</v>
      </c>
      <c r="B168" s="9">
        <v>779145</v>
      </c>
      <c r="C168" s="9" t="s">
        <v>51</v>
      </c>
      <c r="D168" s="16">
        <v>1085</v>
      </c>
      <c r="E168" s="16"/>
      <c r="F168" s="25">
        <f t="shared" si="2"/>
        <v>-669667.40000000084</v>
      </c>
      <c r="G168" s="28" t="s">
        <v>185</v>
      </c>
      <c r="H168" s="40" t="s">
        <v>186</v>
      </c>
      <c r="I168" s="9">
        <v>20704</v>
      </c>
      <c r="J168" s="53">
        <v>4</v>
      </c>
      <c r="K168" s="62">
        <v>44074</v>
      </c>
    </row>
    <row r="169" spans="1:11" x14ac:dyDescent="0.25">
      <c r="A169" s="3">
        <v>44089</v>
      </c>
      <c r="B169" s="9">
        <v>1</v>
      </c>
      <c r="C169" s="9" t="s">
        <v>161</v>
      </c>
      <c r="D169" s="16"/>
      <c r="E169" s="16">
        <v>670000</v>
      </c>
      <c r="F169" s="25">
        <f t="shared" si="2"/>
        <v>332.59999999916181</v>
      </c>
      <c r="G169" s="28" t="s">
        <v>32</v>
      </c>
      <c r="H169" s="40"/>
      <c r="I169" s="9"/>
      <c r="J169" s="53"/>
      <c r="K169" s="62"/>
    </row>
    <row r="170" spans="1:11" x14ac:dyDescent="0.25">
      <c r="A170" s="3">
        <v>44089</v>
      </c>
      <c r="B170" s="9">
        <v>781074</v>
      </c>
      <c r="C170" s="9" t="s">
        <v>51</v>
      </c>
      <c r="D170" s="16">
        <v>332.6</v>
      </c>
      <c r="E170" s="16"/>
      <c r="F170" s="25">
        <f t="shared" si="2"/>
        <v>-8.3821305452147499E-10</v>
      </c>
      <c r="G170" s="28" t="s">
        <v>180</v>
      </c>
      <c r="H170" s="40" t="s">
        <v>181</v>
      </c>
      <c r="I170" s="9">
        <v>619228</v>
      </c>
      <c r="J170" s="53">
        <v>102</v>
      </c>
      <c r="K170" s="62">
        <v>44075</v>
      </c>
    </row>
    <row r="171" spans="1:11" x14ac:dyDescent="0.25">
      <c r="A171" s="3">
        <v>44090</v>
      </c>
      <c r="B171" s="9">
        <v>565472</v>
      </c>
      <c r="C171" s="9" t="s">
        <v>51</v>
      </c>
      <c r="D171" s="16">
        <v>218.88</v>
      </c>
      <c r="E171" s="16"/>
      <c r="F171" s="25">
        <f t="shared" si="2"/>
        <v>-218.88000000083821</v>
      </c>
      <c r="G171" s="28" t="s">
        <v>83</v>
      </c>
      <c r="H171" s="40" t="s">
        <v>187</v>
      </c>
      <c r="I171" s="9">
        <v>36721</v>
      </c>
      <c r="J171" s="53">
        <v>1</v>
      </c>
      <c r="K171" s="62">
        <v>44062</v>
      </c>
    </row>
    <row r="172" spans="1:11" x14ac:dyDescent="0.25">
      <c r="A172" s="3">
        <v>44090</v>
      </c>
      <c r="B172" s="9">
        <v>566226</v>
      </c>
      <c r="C172" s="9" t="s">
        <v>51</v>
      </c>
      <c r="D172" s="16">
        <v>610</v>
      </c>
      <c r="E172" s="16"/>
      <c r="F172" s="25">
        <f t="shared" si="2"/>
        <v>-828.88000000083821</v>
      </c>
      <c r="G172" s="28" t="s">
        <v>104</v>
      </c>
      <c r="H172" s="40" t="s">
        <v>188</v>
      </c>
      <c r="I172" s="9">
        <v>6514</v>
      </c>
      <c r="J172" s="53">
        <v>1</v>
      </c>
      <c r="K172" s="62">
        <v>44060</v>
      </c>
    </row>
    <row r="173" spans="1:11" x14ac:dyDescent="0.25">
      <c r="A173" s="3">
        <v>44090</v>
      </c>
      <c r="B173" s="9">
        <v>727220</v>
      </c>
      <c r="C173" s="9" t="s">
        <v>23</v>
      </c>
      <c r="D173" s="16"/>
      <c r="E173" s="16">
        <v>4436.37</v>
      </c>
      <c r="F173" s="25">
        <f t="shared" si="2"/>
        <v>3607.4899999991617</v>
      </c>
      <c r="G173" s="28" t="s">
        <v>59</v>
      </c>
      <c r="H173" s="40"/>
      <c r="I173" s="9"/>
      <c r="J173" s="53"/>
      <c r="K173" s="62"/>
    </row>
    <row r="174" spans="1:11" x14ac:dyDescent="0.25">
      <c r="A174" s="3">
        <v>44090</v>
      </c>
      <c r="B174" s="9">
        <v>566870</v>
      </c>
      <c r="C174" s="9" t="s">
        <v>51</v>
      </c>
      <c r="D174" s="16">
        <v>2274.27</v>
      </c>
      <c r="E174" s="16"/>
      <c r="F174" s="25">
        <f t="shared" si="2"/>
        <v>1333.2199999991617</v>
      </c>
      <c r="G174" s="28" t="s">
        <v>54</v>
      </c>
      <c r="H174" s="40" t="s">
        <v>76</v>
      </c>
      <c r="I174" s="9">
        <v>105243</v>
      </c>
      <c r="J174" s="53">
        <v>3</v>
      </c>
      <c r="K174" s="62">
        <v>44048</v>
      </c>
    </row>
    <row r="175" spans="1:11" x14ac:dyDescent="0.25">
      <c r="A175" s="3">
        <v>44090</v>
      </c>
      <c r="B175" s="9">
        <v>564939</v>
      </c>
      <c r="C175" s="9" t="s">
        <v>51</v>
      </c>
      <c r="D175" s="16">
        <v>1333.22</v>
      </c>
      <c r="E175" s="16"/>
      <c r="F175" s="25">
        <f t="shared" si="2"/>
        <v>-8.383267413591966E-10</v>
      </c>
      <c r="G175" s="28" t="s">
        <v>67</v>
      </c>
      <c r="H175" s="40" t="s">
        <v>189</v>
      </c>
      <c r="I175" s="9">
        <v>273041</v>
      </c>
      <c r="J175" s="53">
        <v>1</v>
      </c>
      <c r="K175" s="62">
        <v>44062</v>
      </c>
    </row>
    <row r="176" spans="1:11" x14ac:dyDescent="0.25">
      <c r="A176" s="3">
        <v>44091</v>
      </c>
      <c r="B176" s="9">
        <v>465447</v>
      </c>
      <c r="C176" s="9" t="s">
        <v>51</v>
      </c>
      <c r="D176" s="16">
        <v>159.70000000000002</v>
      </c>
      <c r="E176" s="16"/>
      <c r="F176" s="25">
        <f t="shared" si="2"/>
        <v>-159.70000000083834</v>
      </c>
      <c r="G176" s="28" t="s">
        <v>104</v>
      </c>
      <c r="H176" s="40" t="s">
        <v>168</v>
      </c>
      <c r="I176" s="9">
        <v>41951</v>
      </c>
      <c r="J176" s="53">
        <v>1</v>
      </c>
      <c r="K176" s="62">
        <v>44061</v>
      </c>
    </row>
    <row r="177" spans="1:11" x14ac:dyDescent="0.25">
      <c r="A177" s="3">
        <v>44091</v>
      </c>
      <c r="B177" s="9">
        <v>468384</v>
      </c>
      <c r="C177" s="9" t="s">
        <v>51</v>
      </c>
      <c r="D177" s="16">
        <v>830</v>
      </c>
      <c r="E177" s="16"/>
      <c r="F177" s="25">
        <f t="shared" si="2"/>
        <v>-989.70000000083837</v>
      </c>
      <c r="G177" s="28" t="s">
        <v>102</v>
      </c>
      <c r="H177" s="40" t="s">
        <v>103</v>
      </c>
      <c r="I177" s="9">
        <v>87955</v>
      </c>
      <c r="J177" s="53">
        <v>1</v>
      </c>
      <c r="K177" s="62">
        <v>44062</v>
      </c>
    </row>
    <row r="178" spans="1:11" x14ac:dyDescent="0.25">
      <c r="A178" s="3">
        <v>44091</v>
      </c>
      <c r="B178" s="9">
        <v>467657</v>
      </c>
      <c r="C178" s="9" t="s">
        <v>51</v>
      </c>
      <c r="D178" s="16">
        <v>160.5</v>
      </c>
      <c r="E178" s="16"/>
      <c r="F178" s="25">
        <f t="shared" si="2"/>
        <v>-1150.2000000008384</v>
      </c>
      <c r="G178" s="28" t="s">
        <v>104</v>
      </c>
      <c r="H178" s="40" t="s">
        <v>190</v>
      </c>
      <c r="I178" s="9">
        <v>13110</v>
      </c>
      <c r="J178" s="53">
        <v>1</v>
      </c>
      <c r="K178" s="62">
        <v>44061</v>
      </c>
    </row>
    <row r="179" spans="1:11" x14ac:dyDescent="0.25">
      <c r="A179" s="3">
        <v>44091</v>
      </c>
      <c r="B179" s="9">
        <v>121927</v>
      </c>
      <c r="C179" s="9" t="s">
        <v>56</v>
      </c>
      <c r="D179" s="16">
        <v>8700</v>
      </c>
      <c r="E179" s="16"/>
      <c r="F179" s="25">
        <f t="shared" si="2"/>
        <v>-9850.2000000008375</v>
      </c>
      <c r="G179" s="28" t="s">
        <v>63</v>
      </c>
      <c r="H179" s="40" t="s">
        <v>191</v>
      </c>
      <c r="I179" s="9">
        <v>32</v>
      </c>
      <c r="J179" s="53">
        <v>11</v>
      </c>
      <c r="K179" s="62">
        <v>44091</v>
      </c>
    </row>
    <row r="180" spans="1:11" x14ac:dyDescent="0.25">
      <c r="A180" s="3">
        <v>44091</v>
      </c>
      <c r="B180" s="9">
        <v>121262</v>
      </c>
      <c r="C180" s="9" t="s">
        <v>56</v>
      </c>
      <c r="D180" s="16">
        <v>750.80000000000007</v>
      </c>
      <c r="E180" s="16"/>
      <c r="F180" s="25">
        <f t="shared" si="2"/>
        <v>-10601.000000000837</v>
      </c>
      <c r="G180" s="28" t="s">
        <v>63</v>
      </c>
      <c r="H180" s="40" t="s">
        <v>141</v>
      </c>
      <c r="I180" s="9">
        <v>75</v>
      </c>
      <c r="J180" s="53">
        <v>4</v>
      </c>
      <c r="K180" s="62">
        <v>44090</v>
      </c>
    </row>
    <row r="181" spans="1:11" x14ac:dyDescent="0.25">
      <c r="A181" s="3">
        <v>44091</v>
      </c>
      <c r="B181" s="9">
        <v>146975</v>
      </c>
      <c r="C181" s="9" t="s">
        <v>56</v>
      </c>
      <c r="D181" s="16">
        <v>3660.15</v>
      </c>
      <c r="E181" s="16"/>
      <c r="F181" s="25">
        <f t="shared" si="2"/>
        <v>-14261.150000000836</v>
      </c>
      <c r="G181" s="28" t="s">
        <v>63</v>
      </c>
      <c r="H181" s="40" t="s">
        <v>192</v>
      </c>
      <c r="I181" s="9">
        <v>33</v>
      </c>
      <c r="J181" s="53">
        <v>1</v>
      </c>
      <c r="K181" s="62">
        <v>44090</v>
      </c>
    </row>
    <row r="182" spans="1:11" x14ac:dyDescent="0.25">
      <c r="A182" s="3">
        <v>44091</v>
      </c>
      <c r="B182" s="9">
        <v>121927</v>
      </c>
      <c r="C182" s="9" t="s">
        <v>106</v>
      </c>
      <c r="D182" s="16">
        <v>10</v>
      </c>
      <c r="E182" s="16"/>
      <c r="F182" s="25">
        <f t="shared" si="2"/>
        <v>-14271.150000000836</v>
      </c>
      <c r="G182" s="28" t="s">
        <v>13</v>
      </c>
      <c r="H182" s="40"/>
      <c r="I182" s="9"/>
      <c r="J182" s="53"/>
      <c r="K182" s="62"/>
    </row>
    <row r="183" spans="1:11" x14ac:dyDescent="0.25">
      <c r="A183" s="3">
        <v>44091</v>
      </c>
      <c r="B183" s="9">
        <v>121262</v>
      </c>
      <c r="C183" s="9" t="s">
        <v>106</v>
      </c>
      <c r="D183" s="16">
        <v>10</v>
      </c>
      <c r="E183" s="16"/>
      <c r="F183" s="25">
        <f t="shared" si="2"/>
        <v>-14281.150000000836</v>
      </c>
      <c r="G183" s="28" t="s">
        <v>13</v>
      </c>
      <c r="H183" s="40"/>
      <c r="I183" s="9"/>
      <c r="J183" s="53"/>
      <c r="K183" s="62"/>
    </row>
    <row r="184" spans="1:11" x14ac:dyDescent="0.25">
      <c r="A184" s="3">
        <v>44091</v>
      </c>
      <c r="B184" s="9">
        <v>146975</v>
      </c>
      <c r="C184" s="9" t="s">
        <v>106</v>
      </c>
      <c r="D184" s="16">
        <v>10</v>
      </c>
      <c r="E184" s="16"/>
      <c r="F184" s="25">
        <f t="shared" si="2"/>
        <v>-14291.150000000836</v>
      </c>
      <c r="G184" s="28" t="s">
        <v>13</v>
      </c>
      <c r="H184" s="40"/>
      <c r="I184" s="9"/>
      <c r="J184" s="53"/>
      <c r="K184" s="62"/>
    </row>
    <row r="185" spans="1:11" x14ac:dyDescent="0.25">
      <c r="A185" s="3">
        <v>44091</v>
      </c>
      <c r="B185" s="9">
        <v>727220</v>
      </c>
      <c r="C185" s="9" t="s">
        <v>23</v>
      </c>
      <c r="D185" s="16"/>
      <c r="E185" s="16">
        <v>14291.15</v>
      </c>
      <c r="F185" s="25">
        <f t="shared" si="2"/>
        <v>-8.3673512563109398E-10</v>
      </c>
      <c r="G185" s="28" t="s">
        <v>59</v>
      </c>
      <c r="H185" s="40"/>
      <c r="I185" s="9"/>
      <c r="J185" s="53"/>
      <c r="K185" s="62"/>
    </row>
    <row r="186" spans="1:11" x14ac:dyDescent="0.25">
      <c r="A186" s="3">
        <v>44092</v>
      </c>
      <c r="B186" s="9">
        <v>191701</v>
      </c>
      <c r="C186" s="9" t="s">
        <v>51</v>
      </c>
      <c r="D186" s="16">
        <v>1120</v>
      </c>
      <c r="E186" s="16"/>
      <c r="F186" s="25">
        <f t="shared" si="2"/>
        <v>-1120.0000000008367</v>
      </c>
      <c r="G186" s="28" t="s">
        <v>77</v>
      </c>
      <c r="H186" s="40" t="s">
        <v>78</v>
      </c>
      <c r="I186" s="9">
        <v>2323</v>
      </c>
      <c r="J186" s="53">
        <v>1</v>
      </c>
      <c r="K186" s="62">
        <v>44064</v>
      </c>
    </row>
    <row r="187" spans="1:11" x14ac:dyDescent="0.25">
      <c r="A187" s="3">
        <v>44092</v>
      </c>
      <c r="B187" s="9">
        <v>148626</v>
      </c>
      <c r="C187" s="9" t="s">
        <v>106</v>
      </c>
      <c r="D187" s="16">
        <v>10</v>
      </c>
      <c r="E187" s="16"/>
      <c r="F187" s="25">
        <f t="shared" si="2"/>
        <v>-1130.0000000008367</v>
      </c>
      <c r="G187" s="28" t="s">
        <v>13</v>
      </c>
      <c r="H187" s="40"/>
      <c r="I187" s="9"/>
      <c r="J187" s="53"/>
      <c r="K187" s="62"/>
    </row>
    <row r="188" spans="1:11" x14ac:dyDescent="0.25">
      <c r="A188" s="3">
        <v>44092</v>
      </c>
      <c r="B188" s="9">
        <v>176285</v>
      </c>
      <c r="C188" s="9" t="s">
        <v>51</v>
      </c>
      <c r="D188" s="16">
        <v>800.98</v>
      </c>
      <c r="E188" s="16"/>
      <c r="F188" s="25">
        <f t="shared" si="2"/>
        <v>-1930.9800000008368</v>
      </c>
      <c r="G188" s="28" t="s">
        <v>52</v>
      </c>
      <c r="H188" s="40" t="s">
        <v>76</v>
      </c>
      <c r="I188" s="9">
        <v>108867</v>
      </c>
      <c r="J188" s="53">
        <v>2</v>
      </c>
      <c r="K188" s="62">
        <v>44057</v>
      </c>
    </row>
    <row r="189" spans="1:11" x14ac:dyDescent="0.25">
      <c r="A189" s="3">
        <v>44092</v>
      </c>
      <c r="B189" s="9">
        <v>175054</v>
      </c>
      <c r="C189" s="9" t="s">
        <v>51</v>
      </c>
      <c r="D189" s="16">
        <v>512.59</v>
      </c>
      <c r="E189" s="16"/>
      <c r="F189" s="25">
        <f t="shared" si="2"/>
        <v>-2443.5700000008369</v>
      </c>
      <c r="G189" s="28" t="s">
        <v>83</v>
      </c>
      <c r="H189" s="40" t="s">
        <v>84</v>
      </c>
      <c r="I189" s="9">
        <v>1483</v>
      </c>
      <c r="J189" s="53">
        <v>1</v>
      </c>
      <c r="K189" s="62">
        <v>44063</v>
      </c>
    </row>
    <row r="190" spans="1:11" x14ac:dyDescent="0.25">
      <c r="A190" s="3">
        <v>44092</v>
      </c>
      <c r="B190" s="9">
        <v>156387</v>
      </c>
      <c r="C190" s="9" t="s">
        <v>56</v>
      </c>
      <c r="D190" s="16">
        <v>664</v>
      </c>
      <c r="E190" s="16"/>
      <c r="F190" s="25">
        <f t="shared" si="2"/>
        <v>-3107.5700000008369</v>
      </c>
      <c r="G190" s="28" t="s">
        <v>96</v>
      </c>
      <c r="H190" s="40" t="s">
        <v>193</v>
      </c>
      <c r="I190" s="9">
        <v>28122</v>
      </c>
      <c r="J190" s="53">
        <v>1</v>
      </c>
      <c r="K190" s="62">
        <v>44062</v>
      </c>
    </row>
    <row r="191" spans="1:11" x14ac:dyDescent="0.25">
      <c r="A191" s="3">
        <v>44092</v>
      </c>
      <c r="B191" s="9">
        <v>175685</v>
      </c>
      <c r="C191" s="9" t="s">
        <v>51</v>
      </c>
      <c r="D191" s="16">
        <v>5124.82</v>
      </c>
      <c r="E191" s="16"/>
      <c r="F191" s="25">
        <f t="shared" si="2"/>
        <v>-8232.3900000008362</v>
      </c>
      <c r="G191" s="28" t="s">
        <v>194</v>
      </c>
      <c r="H191" s="40" t="s">
        <v>195</v>
      </c>
      <c r="I191" s="9">
        <v>6219</v>
      </c>
      <c r="J191" s="53">
        <v>1</v>
      </c>
      <c r="K191" s="62">
        <v>44062</v>
      </c>
    </row>
    <row r="192" spans="1:11" x14ac:dyDescent="0.25">
      <c r="A192" s="3">
        <v>44092</v>
      </c>
      <c r="B192" s="9">
        <v>193184</v>
      </c>
      <c r="C192" s="9" t="s">
        <v>51</v>
      </c>
      <c r="D192" s="16">
        <v>7166.04</v>
      </c>
      <c r="E192" s="16"/>
      <c r="F192" s="25">
        <f t="shared" si="2"/>
        <v>-15398.430000000837</v>
      </c>
      <c r="G192" s="28" t="s">
        <v>196</v>
      </c>
      <c r="H192" s="40" t="s">
        <v>197</v>
      </c>
      <c r="I192" s="9">
        <v>509</v>
      </c>
      <c r="J192" s="53">
        <v>4</v>
      </c>
      <c r="K192" s="62">
        <v>44084</v>
      </c>
    </row>
    <row r="193" spans="1:11" x14ac:dyDescent="0.25">
      <c r="A193" s="3">
        <v>44092</v>
      </c>
      <c r="B193" s="9">
        <v>148626</v>
      </c>
      <c r="C193" s="9" t="s">
        <v>56</v>
      </c>
      <c r="D193" s="16">
        <v>1100</v>
      </c>
      <c r="E193" s="16"/>
      <c r="F193" s="25">
        <f t="shared" si="2"/>
        <v>-16498.430000000837</v>
      </c>
      <c r="G193" s="28" t="s">
        <v>63</v>
      </c>
      <c r="H193" s="40" t="s">
        <v>198</v>
      </c>
      <c r="I193" s="9">
        <v>123</v>
      </c>
      <c r="J193" s="53">
        <v>28</v>
      </c>
      <c r="K193" s="62">
        <v>44085</v>
      </c>
    </row>
    <row r="194" spans="1:11" x14ac:dyDescent="0.25">
      <c r="A194" s="3">
        <v>44092</v>
      </c>
      <c r="B194" s="9">
        <v>148068</v>
      </c>
      <c r="C194" s="9" t="s">
        <v>56</v>
      </c>
      <c r="D194" s="16">
        <v>2400</v>
      </c>
      <c r="E194" s="16"/>
      <c r="F194" s="25">
        <f t="shared" si="2"/>
        <v>-18898.430000000837</v>
      </c>
      <c r="G194" s="28" t="s">
        <v>63</v>
      </c>
      <c r="H194" s="40" t="s">
        <v>199</v>
      </c>
      <c r="I194" s="9">
        <v>20</v>
      </c>
      <c r="J194" s="53">
        <v>1</v>
      </c>
      <c r="K194" s="62">
        <v>44091</v>
      </c>
    </row>
    <row r="195" spans="1:11" x14ac:dyDescent="0.25">
      <c r="A195" s="3">
        <v>44092</v>
      </c>
      <c r="B195" s="9">
        <v>417250</v>
      </c>
      <c r="C195" s="9" t="s">
        <v>200</v>
      </c>
      <c r="D195" s="16">
        <v>3188.15</v>
      </c>
      <c r="E195" s="16"/>
      <c r="F195" s="25">
        <f t="shared" si="2"/>
        <v>-22086.580000000838</v>
      </c>
      <c r="G195" s="28" t="s">
        <v>201</v>
      </c>
      <c r="H195" s="40" t="s">
        <v>202</v>
      </c>
      <c r="I195" s="9">
        <v>30</v>
      </c>
      <c r="J195" s="53">
        <v>1</v>
      </c>
      <c r="K195" s="62">
        <v>44083</v>
      </c>
    </row>
    <row r="196" spans="1:11" x14ac:dyDescent="0.25">
      <c r="A196" s="3">
        <v>44092</v>
      </c>
      <c r="B196" s="9">
        <v>416075</v>
      </c>
      <c r="C196" s="9" t="s">
        <v>200</v>
      </c>
      <c r="D196" s="16">
        <v>1556.93</v>
      </c>
      <c r="E196" s="16"/>
      <c r="F196" s="25">
        <f t="shared" si="2"/>
        <v>-23643.510000000839</v>
      </c>
      <c r="G196" s="28" t="s">
        <v>201</v>
      </c>
      <c r="H196" s="40" t="s">
        <v>202</v>
      </c>
      <c r="I196" s="9">
        <v>32</v>
      </c>
      <c r="J196" s="53">
        <v>1</v>
      </c>
      <c r="K196" s="62">
        <v>44083</v>
      </c>
    </row>
    <row r="197" spans="1:11" x14ac:dyDescent="0.25">
      <c r="A197" s="3">
        <v>44092</v>
      </c>
      <c r="B197" s="9">
        <v>415757</v>
      </c>
      <c r="C197" s="9" t="s">
        <v>200</v>
      </c>
      <c r="D197" s="16">
        <v>2038.71</v>
      </c>
      <c r="E197" s="16"/>
      <c r="F197" s="25">
        <f t="shared" si="2"/>
        <v>-25682.220000000838</v>
      </c>
      <c r="G197" s="28" t="s">
        <v>201</v>
      </c>
      <c r="H197" s="40" t="s">
        <v>202</v>
      </c>
      <c r="I197" s="9">
        <v>33</v>
      </c>
      <c r="J197" s="53">
        <v>1</v>
      </c>
      <c r="K197" s="62">
        <v>44083</v>
      </c>
    </row>
    <row r="198" spans="1:11" x14ac:dyDescent="0.25">
      <c r="A198" s="3">
        <v>44092</v>
      </c>
      <c r="B198" s="9">
        <v>415552</v>
      </c>
      <c r="C198" s="9" t="s">
        <v>200</v>
      </c>
      <c r="D198" s="16">
        <v>250.54</v>
      </c>
      <c r="E198" s="16"/>
      <c r="F198" s="25">
        <f t="shared" si="2"/>
        <v>-25932.760000000839</v>
      </c>
      <c r="G198" s="28" t="s">
        <v>201</v>
      </c>
      <c r="H198" s="40" t="s">
        <v>202</v>
      </c>
      <c r="I198" s="9">
        <v>34</v>
      </c>
      <c r="J198" s="53">
        <v>1</v>
      </c>
      <c r="K198" s="62">
        <v>44083</v>
      </c>
    </row>
    <row r="199" spans="1:11" x14ac:dyDescent="0.25">
      <c r="A199" s="3">
        <v>44092</v>
      </c>
      <c r="B199" s="9">
        <v>1920</v>
      </c>
      <c r="C199" s="9" t="s">
        <v>24</v>
      </c>
      <c r="D199" s="16">
        <v>37373.61</v>
      </c>
      <c r="E199" s="16"/>
      <c r="F199" s="25">
        <f t="shared" si="2"/>
        <v>-63306.370000000839</v>
      </c>
      <c r="G199" s="28" t="s">
        <v>201</v>
      </c>
      <c r="H199" s="40" t="s">
        <v>202</v>
      </c>
      <c r="I199" s="9">
        <v>31</v>
      </c>
      <c r="J199" s="53">
        <v>1</v>
      </c>
      <c r="K199" s="62">
        <v>44083</v>
      </c>
    </row>
    <row r="200" spans="1:11" x14ac:dyDescent="0.25">
      <c r="A200" s="3"/>
      <c r="B200" s="9"/>
      <c r="C200" s="9"/>
      <c r="D200" s="16"/>
      <c r="E200" s="16"/>
      <c r="F200" s="25">
        <f t="shared" si="2"/>
        <v>-63306.370000000839</v>
      </c>
      <c r="G200" s="28" t="s">
        <v>201</v>
      </c>
      <c r="H200" s="40" t="s">
        <v>203</v>
      </c>
      <c r="I200" s="9">
        <v>128</v>
      </c>
      <c r="J200" s="53">
        <v>1</v>
      </c>
      <c r="K200" s="62">
        <v>44088</v>
      </c>
    </row>
    <row r="201" spans="1:11" x14ac:dyDescent="0.25">
      <c r="A201" s="3">
        <v>44092</v>
      </c>
      <c r="B201" s="9">
        <v>415283</v>
      </c>
      <c r="C201" s="9" t="s">
        <v>200</v>
      </c>
      <c r="D201" s="16">
        <v>2835.98</v>
      </c>
      <c r="E201" s="16"/>
      <c r="F201" s="25">
        <f t="shared" si="2"/>
        <v>-66142.350000000835</v>
      </c>
      <c r="G201" s="28" t="s">
        <v>204</v>
      </c>
      <c r="H201" s="40" t="s">
        <v>205</v>
      </c>
      <c r="I201" s="9">
        <v>127</v>
      </c>
      <c r="J201" s="53">
        <v>1</v>
      </c>
      <c r="K201" s="62">
        <v>44088</v>
      </c>
    </row>
    <row r="202" spans="1:11" x14ac:dyDescent="0.25">
      <c r="A202" s="3">
        <v>44092</v>
      </c>
      <c r="B202" s="9">
        <v>810891</v>
      </c>
      <c r="C202" s="9" t="s">
        <v>206</v>
      </c>
      <c r="D202" s="16">
        <v>43103.840000000004</v>
      </c>
      <c r="E202" s="16"/>
      <c r="F202" s="25">
        <f t="shared" ref="F202:F265" si="3">F201-D202+E202</f>
        <v>-109246.19000000085</v>
      </c>
      <c r="G202" s="28" t="s">
        <v>207</v>
      </c>
      <c r="H202" s="40" t="s">
        <v>208</v>
      </c>
      <c r="I202" s="9">
        <v>114</v>
      </c>
      <c r="J202" s="53">
        <v>1</v>
      </c>
      <c r="K202" s="62">
        <v>44083</v>
      </c>
    </row>
    <row r="203" spans="1:11" x14ac:dyDescent="0.25">
      <c r="A203" s="3">
        <v>44092</v>
      </c>
      <c r="B203" s="9">
        <v>156387</v>
      </c>
      <c r="C203" s="9" t="s">
        <v>106</v>
      </c>
      <c r="D203" s="16">
        <v>10</v>
      </c>
      <c r="E203" s="16"/>
      <c r="F203" s="25">
        <f t="shared" si="3"/>
        <v>-109256.19000000085</v>
      </c>
      <c r="G203" s="28" t="s">
        <v>13</v>
      </c>
      <c r="H203" s="40"/>
      <c r="I203" s="9"/>
      <c r="J203" s="53"/>
      <c r="K203" s="62"/>
    </row>
    <row r="204" spans="1:11" x14ac:dyDescent="0.25">
      <c r="A204" s="3">
        <v>44092</v>
      </c>
      <c r="B204" s="9">
        <v>157659</v>
      </c>
      <c r="C204" s="9" t="s">
        <v>106</v>
      </c>
      <c r="D204" s="16">
        <v>10</v>
      </c>
      <c r="E204" s="16"/>
      <c r="F204" s="25">
        <f t="shared" si="3"/>
        <v>-109266.19000000085</v>
      </c>
      <c r="G204" s="28" t="s">
        <v>13</v>
      </c>
      <c r="H204" s="40"/>
      <c r="I204" s="9"/>
      <c r="J204" s="53"/>
      <c r="K204" s="62"/>
    </row>
    <row r="205" spans="1:11" x14ac:dyDescent="0.25">
      <c r="A205" s="3">
        <v>44092</v>
      </c>
      <c r="B205" s="9">
        <v>148068</v>
      </c>
      <c r="C205" s="9" t="s">
        <v>106</v>
      </c>
      <c r="D205" s="16">
        <v>10</v>
      </c>
      <c r="E205" s="16"/>
      <c r="F205" s="25">
        <f t="shared" si="3"/>
        <v>-109276.19000000085</v>
      </c>
      <c r="G205" s="28" t="s">
        <v>13</v>
      </c>
      <c r="H205" s="40"/>
      <c r="I205" s="9"/>
      <c r="J205" s="53"/>
      <c r="K205" s="62"/>
    </row>
    <row r="206" spans="1:11" x14ac:dyDescent="0.25">
      <c r="A206" s="3">
        <v>44092</v>
      </c>
      <c r="B206" s="9">
        <v>727220</v>
      </c>
      <c r="C206" s="9" t="s">
        <v>23</v>
      </c>
      <c r="D206" s="16"/>
      <c r="E206" s="16">
        <v>109358.69</v>
      </c>
      <c r="F206" s="25">
        <f t="shared" si="3"/>
        <v>82.499999999155989</v>
      </c>
      <c r="G206" s="28" t="s">
        <v>59</v>
      </c>
      <c r="H206" s="40"/>
      <c r="I206" s="9"/>
      <c r="J206" s="53"/>
      <c r="K206" s="62"/>
    </row>
    <row r="207" spans="1:11" x14ac:dyDescent="0.25">
      <c r="A207" s="3">
        <v>44092</v>
      </c>
      <c r="B207" s="9">
        <v>157659</v>
      </c>
      <c r="C207" s="9" t="s">
        <v>56</v>
      </c>
      <c r="D207" s="16">
        <v>82.5</v>
      </c>
      <c r="E207" s="16"/>
      <c r="F207" s="25">
        <f t="shared" si="3"/>
        <v>-8.440110832452774E-10</v>
      </c>
      <c r="G207" s="28" t="s">
        <v>52</v>
      </c>
      <c r="H207" s="40" t="s">
        <v>209</v>
      </c>
      <c r="I207" s="9">
        <v>227</v>
      </c>
      <c r="J207" s="53">
        <v>1</v>
      </c>
      <c r="K207" s="62">
        <v>44063</v>
      </c>
    </row>
    <row r="208" spans="1:11" x14ac:dyDescent="0.25">
      <c r="A208" s="3">
        <v>44095</v>
      </c>
      <c r="B208" s="9">
        <v>766036</v>
      </c>
      <c r="C208" s="9" t="s">
        <v>51</v>
      </c>
      <c r="D208" s="16">
        <v>675</v>
      </c>
      <c r="E208" s="16"/>
      <c r="F208" s="25">
        <f t="shared" si="3"/>
        <v>-675.00000000084401</v>
      </c>
      <c r="G208" s="28" t="s">
        <v>77</v>
      </c>
      <c r="H208" s="40" t="s">
        <v>78</v>
      </c>
      <c r="I208" s="9">
        <v>2332</v>
      </c>
      <c r="J208" s="53">
        <v>1</v>
      </c>
      <c r="K208" s="62">
        <v>44067</v>
      </c>
    </row>
    <row r="209" spans="1:11" x14ac:dyDescent="0.25">
      <c r="A209" s="3">
        <v>44095</v>
      </c>
      <c r="B209" s="9">
        <v>727220</v>
      </c>
      <c r="C209" s="9" t="s">
        <v>23</v>
      </c>
      <c r="D209" s="16"/>
      <c r="E209" s="16">
        <v>14390.69</v>
      </c>
      <c r="F209" s="25">
        <f t="shared" si="3"/>
        <v>13715.689999999156</v>
      </c>
      <c r="G209" s="28" t="s">
        <v>59</v>
      </c>
      <c r="H209" s="40"/>
      <c r="I209" s="9"/>
      <c r="J209" s="53"/>
      <c r="K209" s="62"/>
    </row>
    <row r="210" spans="1:11" x14ac:dyDescent="0.25">
      <c r="A210" s="3">
        <v>44095</v>
      </c>
      <c r="B210" s="9">
        <v>762024</v>
      </c>
      <c r="C210" s="9" t="s">
        <v>51</v>
      </c>
      <c r="D210" s="16">
        <v>990.76</v>
      </c>
      <c r="E210" s="16"/>
      <c r="F210" s="25">
        <f t="shared" si="3"/>
        <v>12724.929999999156</v>
      </c>
      <c r="G210" s="28" t="s">
        <v>52</v>
      </c>
      <c r="H210" s="40" t="s">
        <v>85</v>
      </c>
      <c r="I210" s="9">
        <v>91690</v>
      </c>
      <c r="J210" s="53">
        <v>2</v>
      </c>
      <c r="K210" s="62">
        <v>44048</v>
      </c>
    </row>
    <row r="211" spans="1:11" x14ac:dyDescent="0.25">
      <c r="A211" s="3">
        <v>44095</v>
      </c>
      <c r="B211" s="9">
        <v>762757</v>
      </c>
      <c r="C211" s="9" t="s">
        <v>51</v>
      </c>
      <c r="D211" s="16">
        <v>1853.4</v>
      </c>
      <c r="E211" s="16"/>
      <c r="F211" s="25">
        <f t="shared" si="3"/>
        <v>10871.529999999157</v>
      </c>
      <c r="G211" s="28" t="s">
        <v>67</v>
      </c>
      <c r="H211" s="40" t="s">
        <v>89</v>
      </c>
      <c r="I211" s="9">
        <v>1463</v>
      </c>
      <c r="J211" s="53">
        <v>2</v>
      </c>
      <c r="K211" s="62">
        <v>44048</v>
      </c>
    </row>
    <row r="212" spans="1:11" x14ac:dyDescent="0.25">
      <c r="A212" s="3">
        <v>44095</v>
      </c>
      <c r="B212" s="9">
        <v>763697</v>
      </c>
      <c r="C212" s="9" t="s">
        <v>51</v>
      </c>
      <c r="D212" s="16">
        <v>2349.2000000000003</v>
      </c>
      <c r="E212" s="16"/>
      <c r="F212" s="25">
        <f t="shared" si="3"/>
        <v>8522.3299999991559</v>
      </c>
      <c r="G212" s="28" t="s">
        <v>54</v>
      </c>
      <c r="H212" s="40" t="s">
        <v>210</v>
      </c>
      <c r="I212" s="9">
        <v>1535</v>
      </c>
      <c r="J212" s="53">
        <v>1</v>
      </c>
      <c r="K212" s="62">
        <v>44049</v>
      </c>
    </row>
    <row r="213" spans="1:11" x14ac:dyDescent="0.25">
      <c r="A213" s="3">
        <v>44095</v>
      </c>
      <c r="B213" s="9">
        <v>767607</v>
      </c>
      <c r="C213" s="9" t="s">
        <v>51</v>
      </c>
      <c r="D213" s="16">
        <v>1656</v>
      </c>
      <c r="E213" s="16"/>
      <c r="F213" s="25">
        <f t="shared" si="3"/>
        <v>6866.3299999991559</v>
      </c>
      <c r="G213" s="28" t="s">
        <v>109</v>
      </c>
      <c r="H213" s="40" t="s">
        <v>211</v>
      </c>
      <c r="I213" s="9">
        <v>2</v>
      </c>
      <c r="J213" s="53">
        <v>1</v>
      </c>
      <c r="K213" s="62">
        <v>44078</v>
      </c>
    </row>
    <row r="214" spans="1:11" x14ac:dyDescent="0.25">
      <c r="A214" s="3">
        <v>44095</v>
      </c>
      <c r="B214" s="9">
        <v>691215</v>
      </c>
      <c r="C214" s="9" t="s">
        <v>212</v>
      </c>
      <c r="D214" s="16">
        <v>292.45999999999998</v>
      </c>
      <c r="E214" s="16"/>
      <c r="F214" s="25">
        <f t="shared" si="3"/>
        <v>6573.8699999991559</v>
      </c>
      <c r="G214" s="28" t="s">
        <v>180</v>
      </c>
      <c r="H214" s="40" t="s">
        <v>213</v>
      </c>
      <c r="I214" s="9">
        <v>126426388</v>
      </c>
      <c r="J214" s="53">
        <v>52</v>
      </c>
      <c r="K214" s="62">
        <v>44077</v>
      </c>
    </row>
    <row r="215" spans="1:11" x14ac:dyDescent="0.25">
      <c r="A215" s="3">
        <v>44095</v>
      </c>
      <c r="B215" s="9">
        <v>690678</v>
      </c>
      <c r="C215" s="9" t="s">
        <v>212</v>
      </c>
      <c r="D215" s="16">
        <v>628.29</v>
      </c>
      <c r="E215" s="16"/>
      <c r="F215" s="25">
        <f t="shared" si="3"/>
        <v>5945.5799999991559</v>
      </c>
      <c r="G215" s="28" t="s">
        <v>180</v>
      </c>
      <c r="H215" s="40" t="s">
        <v>213</v>
      </c>
      <c r="I215" s="9">
        <v>1119507</v>
      </c>
      <c r="J215" s="53">
        <v>51</v>
      </c>
      <c r="K215" s="62">
        <v>44077</v>
      </c>
    </row>
    <row r="216" spans="1:11" x14ac:dyDescent="0.25">
      <c r="A216" s="3">
        <v>44095</v>
      </c>
      <c r="B216" s="9">
        <v>766823</v>
      </c>
      <c r="C216" s="9" t="s">
        <v>51</v>
      </c>
      <c r="D216" s="16">
        <v>5687.27</v>
      </c>
      <c r="E216" s="16"/>
      <c r="F216" s="25">
        <f t="shared" si="3"/>
        <v>258.30999999915548</v>
      </c>
      <c r="G216" s="28" t="s">
        <v>214</v>
      </c>
      <c r="H216" s="40" t="s">
        <v>215</v>
      </c>
      <c r="I216" s="9">
        <v>2213239</v>
      </c>
      <c r="J216" s="53">
        <v>21</v>
      </c>
      <c r="K216" s="62">
        <v>44078</v>
      </c>
    </row>
    <row r="217" spans="1:11" x14ac:dyDescent="0.25">
      <c r="A217" s="3"/>
      <c r="B217" s="9"/>
      <c r="C217" s="9"/>
      <c r="D217" s="16"/>
      <c r="E217" s="16"/>
      <c r="F217" s="25">
        <f t="shared" si="3"/>
        <v>258.30999999915548</v>
      </c>
      <c r="G217" s="28" t="s">
        <v>214</v>
      </c>
      <c r="H217" s="40" t="s">
        <v>215</v>
      </c>
      <c r="I217" s="9">
        <v>19210</v>
      </c>
      <c r="J217" s="53">
        <v>7</v>
      </c>
      <c r="K217" s="62">
        <v>44084</v>
      </c>
    </row>
    <row r="218" spans="1:11" x14ac:dyDescent="0.25">
      <c r="A218" s="3"/>
      <c r="B218" s="9"/>
      <c r="C218" s="9"/>
      <c r="D218" s="16"/>
      <c r="E218" s="16"/>
      <c r="F218" s="25">
        <f t="shared" si="3"/>
        <v>258.30999999915548</v>
      </c>
      <c r="G218" s="28" t="s">
        <v>214</v>
      </c>
      <c r="H218" s="40" t="s">
        <v>215</v>
      </c>
      <c r="I218" s="9">
        <v>2213239</v>
      </c>
      <c r="J218" s="53">
        <v>22</v>
      </c>
      <c r="K218" s="62">
        <v>44078</v>
      </c>
    </row>
    <row r="219" spans="1:11" x14ac:dyDescent="0.25">
      <c r="A219" s="3"/>
      <c r="B219" s="9"/>
      <c r="C219" s="9"/>
      <c r="D219" s="16"/>
      <c r="E219" s="16"/>
      <c r="F219" s="25">
        <f t="shared" si="3"/>
        <v>258.30999999915548</v>
      </c>
      <c r="G219" s="28" t="s">
        <v>214</v>
      </c>
      <c r="H219" s="40" t="s">
        <v>215</v>
      </c>
      <c r="I219" s="9">
        <v>19210</v>
      </c>
      <c r="J219" s="53">
        <v>11</v>
      </c>
      <c r="K219" s="62">
        <v>44084</v>
      </c>
    </row>
    <row r="220" spans="1:11" x14ac:dyDescent="0.25">
      <c r="A220" s="3"/>
      <c r="B220" s="9"/>
      <c r="C220" s="9"/>
      <c r="D220" s="16"/>
      <c r="E220" s="16"/>
      <c r="F220" s="25">
        <f t="shared" si="3"/>
        <v>258.30999999915548</v>
      </c>
      <c r="G220" s="28" t="s">
        <v>214</v>
      </c>
      <c r="H220" s="40" t="s">
        <v>215</v>
      </c>
      <c r="I220" s="9">
        <v>19210</v>
      </c>
      <c r="J220" s="53">
        <v>12</v>
      </c>
      <c r="K220" s="62">
        <v>44084</v>
      </c>
    </row>
    <row r="221" spans="1:11" x14ac:dyDescent="0.25">
      <c r="A221" s="3"/>
      <c r="B221" s="9"/>
      <c r="C221" s="9"/>
      <c r="D221" s="16"/>
      <c r="E221" s="16"/>
      <c r="F221" s="25">
        <f t="shared" si="3"/>
        <v>258.30999999915548</v>
      </c>
      <c r="G221" s="28" t="s">
        <v>214</v>
      </c>
      <c r="H221" s="40" t="s">
        <v>215</v>
      </c>
      <c r="I221" s="9">
        <v>2213239</v>
      </c>
      <c r="J221" s="53">
        <v>20</v>
      </c>
      <c r="K221" s="62">
        <v>44078</v>
      </c>
    </row>
    <row r="222" spans="1:11" x14ac:dyDescent="0.25">
      <c r="A222" s="3"/>
      <c r="B222" s="9"/>
      <c r="C222" s="9"/>
      <c r="D222" s="16"/>
      <c r="E222" s="16"/>
      <c r="F222" s="25">
        <f t="shared" si="3"/>
        <v>258.30999999915548</v>
      </c>
      <c r="G222" s="28" t="s">
        <v>214</v>
      </c>
      <c r="H222" s="40" t="s">
        <v>215</v>
      </c>
      <c r="I222" s="9">
        <v>19210</v>
      </c>
      <c r="J222" s="53">
        <v>11</v>
      </c>
      <c r="K222" s="62">
        <v>44084</v>
      </c>
    </row>
    <row r="223" spans="1:11" x14ac:dyDescent="0.25">
      <c r="A223" s="3"/>
      <c r="B223" s="9"/>
      <c r="C223" s="9"/>
      <c r="D223" s="16"/>
      <c r="E223" s="16"/>
      <c r="F223" s="25">
        <f t="shared" si="3"/>
        <v>258.30999999915548</v>
      </c>
      <c r="G223" s="28" t="s">
        <v>214</v>
      </c>
      <c r="H223" s="40" t="s">
        <v>215</v>
      </c>
      <c r="I223" s="9">
        <v>2213239</v>
      </c>
      <c r="J223" s="53">
        <v>20</v>
      </c>
      <c r="K223" s="62">
        <v>44078</v>
      </c>
    </row>
    <row r="224" spans="1:11" x14ac:dyDescent="0.25">
      <c r="A224" s="3">
        <v>44095</v>
      </c>
      <c r="B224" s="9">
        <v>765053</v>
      </c>
      <c r="C224" s="9" t="s">
        <v>51</v>
      </c>
      <c r="D224" s="16">
        <v>258.31</v>
      </c>
      <c r="E224" s="16"/>
      <c r="F224" s="25">
        <f t="shared" si="3"/>
        <v>-8.4452267401502468E-10</v>
      </c>
      <c r="G224" s="28" t="s">
        <v>67</v>
      </c>
      <c r="H224" s="40" t="s">
        <v>72</v>
      </c>
      <c r="I224" s="9">
        <v>2713065</v>
      </c>
      <c r="J224" s="53">
        <v>1</v>
      </c>
      <c r="K224" s="62">
        <v>44064</v>
      </c>
    </row>
    <row r="225" spans="1:11" x14ac:dyDescent="0.25">
      <c r="A225" s="3">
        <v>44096</v>
      </c>
      <c r="B225" s="9">
        <v>476491</v>
      </c>
      <c r="C225" s="9" t="s">
        <v>51</v>
      </c>
      <c r="D225" s="16">
        <v>338.64</v>
      </c>
      <c r="E225" s="16"/>
      <c r="F225" s="25">
        <f t="shared" si="3"/>
        <v>-338.64000000084451</v>
      </c>
      <c r="G225" s="28" t="s">
        <v>67</v>
      </c>
      <c r="H225" s="40" t="s">
        <v>68</v>
      </c>
      <c r="I225" s="9">
        <v>84457</v>
      </c>
      <c r="J225" s="53">
        <v>1</v>
      </c>
      <c r="K225" s="62">
        <v>44075</v>
      </c>
    </row>
    <row r="226" spans="1:11" x14ac:dyDescent="0.25">
      <c r="A226" s="3">
        <v>44096</v>
      </c>
      <c r="B226" s="9">
        <v>475851</v>
      </c>
      <c r="C226" s="9" t="s">
        <v>51</v>
      </c>
      <c r="D226" s="16">
        <v>65.22</v>
      </c>
      <c r="E226" s="16"/>
      <c r="F226" s="25">
        <f t="shared" si="3"/>
        <v>-403.86000000084448</v>
      </c>
      <c r="G226" s="28" t="s">
        <v>67</v>
      </c>
      <c r="H226" s="40" t="s">
        <v>68</v>
      </c>
      <c r="I226" s="9">
        <v>84034</v>
      </c>
      <c r="J226" s="53">
        <v>1</v>
      </c>
      <c r="K226" s="62">
        <v>44075</v>
      </c>
    </row>
    <row r="227" spans="1:11" x14ac:dyDescent="0.25">
      <c r="A227" s="3">
        <v>44096</v>
      </c>
      <c r="B227" s="9">
        <v>477349</v>
      </c>
      <c r="C227" s="9" t="s">
        <v>51</v>
      </c>
      <c r="D227" s="16">
        <v>46.04</v>
      </c>
      <c r="E227" s="16"/>
      <c r="F227" s="25">
        <f t="shared" si="3"/>
        <v>-449.9000000008445</v>
      </c>
      <c r="G227" s="28" t="s">
        <v>104</v>
      </c>
      <c r="H227" s="40" t="s">
        <v>168</v>
      </c>
      <c r="I227" s="9">
        <v>412130</v>
      </c>
      <c r="J227" s="53">
        <v>1</v>
      </c>
      <c r="K227" s="62">
        <v>44064</v>
      </c>
    </row>
    <row r="228" spans="1:11" x14ac:dyDescent="0.25">
      <c r="A228" s="3">
        <v>44096</v>
      </c>
      <c r="B228" s="9">
        <v>169256</v>
      </c>
      <c r="C228" s="9" t="s">
        <v>106</v>
      </c>
      <c r="D228" s="16">
        <v>10</v>
      </c>
      <c r="E228" s="16"/>
      <c r="F228" s="25">
        <f t="shared" si="3"/>
        <v>-459.9000000008445</v>
      </c>
      <c r="G228" s="28" t="s">
        <v>13</v>
      </c>
      <c r="H228" s="40"/>
      <c r="I228" s="9"/>
      <c r="J228" s="53"/>
      <c r="K228" s="62"/>
    </row>
    <row r="229" spans="1:11" x14ac:dyDescent="0.25">
      <c r="A229" s="3">
        <v>44096</v>
      </c>
      <c r="B229" s="9">
        <v>169256</v>
      </c>
      <c r="C229" s="9" t="s">
        <v>56</v>
      </c>
      <c r="D229" s="16">
        <v>13600</v>
      </c>
      <c r="E229" s="16"/>
      <c r="F229" s="25">
        <f t="shared" si="3"/>
        <v>-14059.900000000844</v>
      </c>
      <c r="G229" s="28" t="s">
        <v>63</v>
      </c>
      <c r="H229" s="40" t="s">
        <v>216</v>
      </c>
      <c r="I229" s="9">
        <v>205</v>
      </c>
      <c r="J229" s="53">
        <v>4</v>
      </c>
      <c r="K229" s="62">
        <v>44093</v>
      </c>
    </row>
    <row r="230" spans="1:11" x14ac:dyDescent="0.25">
      <c r="A230" s="3">
        <v>44096</v>
      </c>
      <c r="B230" s="9">
        <v>557335</v>
      </c>
      <c r="C230" s="9" t="s">
        <v>22</v>
      </c>
      <c r="D230" s="16">
        <v>2739.07</v>
      </c>
      <c r="E230" s="16"/>
      <c r="F230" s="25">
        <f t="shared" si="3"/>
        <v>-16798.970000000845</v>
      </c>
      <c r="G230" s="28" t="s">
        <v>10</v>
      </c>
      <c r="H230" s="40" t="s">
        <v>217</v>
      </c>
      <c r="I230" s="9">
        <v>7012446</v>
      </c>
      <c r="J230" s="53">
        <v>1</v>
      </c>
      <c r="K230" s="62">
        <v>44092</v>
      </c>
    </row>
    <row r="231" spans="1:11" x14ac:dyDescent="0.25">
      <c r="A231" s="3">
        <v>44096</v>
      </c>
      <c r="B231" s="9">
        <v>727220</v>
      </c>
      <c r="C231" s="9" t="s">
        <v>23</v>
      </c>
      <c r="D231" s="16"/>
      <c r="E231" s="16">
        <v>18488.27</v>
      </c>
      <c r="F231" s="25">
        <f>F230-D231+E231</f>
        <v>1689.2999999991553</v>
      </c>
      <c r="G231" s="28" t="s">
        <v>59</v>
      </c>
      <c r="H231" s="40"/>
      <c r="I231" s="9"/>
      <c r="J231" s="53"/>
      <c r="K231" s="62"/>
    </row>
    <row r="232" spans="1:11" x14ac:dyDescent="0.25">
      <c r="A232" s="3">
        <v>44096</v>
      </c>
      <c r="B232" s="9">
        <v>302096</v>
      </c>
      <c r="C232" s="9" t="s">
        <v>62</v>
      </c>
      <c r="D232" s="16">
        <v>1689.3</v>
      </c>
      <c r="E232" s="16"/>
      <c r="F232" s="25">
        <f t="shared" si="3"/>
        <v>-8.446932042716071E-10</v>
      </c>
      <c r="G232" s="28" t="s">
        <v>63</v>
      </c>
      <c r="H232" s="40" t="s">
        <v>218</v>
      </c>
      <c r="I232" s="9">
        <v>30</v>
      </c>
      <c r="J232" s="53">
        <v>4</v>
      </c>
      <c r="K232" s="62">
        <v>44082</v>
      </c>
    </row>
    <row r="233" spans="1:11" x14ac:dyDescent="0.25">
      <c r="A233" s="3">
        <v>44097</v>
      </c>
      <c r="B233" s="9">
        <v>405895</v>
      </c>
      <c r="C233" s="9" t="s">
        <v>51</v>
      </c>
      <c r="D233" s="16">
        <v>1794.54</v>
      </c>
      <c r="E233" s="16"/>
      <c r="F233" s="25">
        <f t="shared" si="3"/>
        <v>-1794.5400000008447</v>
      </c>
      <c r="G233" s="28" t="s">
        <v>52</v>
      </c>
      <c r="H233" s="40" t="s">
        <v>68</v>
      </c>
      <c r="I233" s="9">
        <v>512330</v>
      </c>
      <c r="J233" s="53">
        <v>3</v>
      </c>
      <c r="K233" s="62">
        <v>44013</v>
      </c>
    </row>
    <row r="234" spans="1:11" x14ac:dyDescent="0.25">
      <c r="A234" s="3">
        <v>44097</v>
      </c>
      <c r="B234" s="9">
        <v>407168</v>
      </c>
      <c r="C234" s="9" t="s">
        <v>51</v>
      </c>
      <c r="D234" s="16">
        <v>159.55000000000001</v>
      </c>
      <c r="E234" s="16"/>
      <c r="F234" s="25">
        <f t="shared" si="3"/>
        <v>-1954.0900000008446</v>
      </c>
      <c r="G234" s="28" t="s">
        <v>104</v>
      </c>
      <c r="H234" s="40" t="s">
        <v>219</v>
      </c>
      <c r="I234" s="9">
        <v>49024</v>
      </c>
      <c r="J234" s="53">
        <v>1</v>
      </c>
      <c r="K234" s="62">
        <v>44069</v>
      </c>
    </row>
    <row r="235" spans="1:11" x14ac:dyDescent="0.25">
      <c r="A235" s="3">
        <v>44097</v>
      </c>
      <c r="B235" s="9">
        <v>727220</v>
      </c>
      <c r="C235" s="9" t="s">
        <v>23</v>
      </c>
      <c r="D235" s="16"/>
      <c r="E235" s="16">
        <v>3873.25</v>
      </c>
      <c r="F235" s="25">
        <f t="shared" si="3"/>
        <v>1919.1599999991554</v>
      </c>
      <c r="G235" s="28" t="s">
        <v>59</v>
      </c>
      <c r="H235" s="40"/>
      <c r="I235" s="9"/>
      <c r="J235" s="53"/>
      <c r="K235" s="62"/>
    </row>
    <row r="236" spans="1:11" x14ac:dyDescent="0.25">
      <c r="A236" s="3">
        <v>44097</v>
      </c>
      <c r="B236" s="9">
        <v>406714</v>
      </c>
      <c r="C236" s="9" t="s">
        <v>51</v>
      </c>
      <c r="D236" s="16">
        <v>1182.18</v>
      </c>
      <c r="E236" s="16"/>
      <c r="F236" s="25">
        <f t="shared" si="3"/>
        <v>736.97999999915532</v>
      </c>
      <c r="G236" s="28" t="s">
        <v>83</v>
      </c>
      <c r="H236" s="40" t="s">
        <v>169</v>
      </c>
      <c r="I236" s="9">
        <v>1306225</v>
      </c>
      <c r="J236" s="53">
        <v>1</v>
      </c>
      <c r="K236" s="62">
        <v>44067</v>
      </c>
    </row>
    <row r="237" spans="1:11" x14ac:dyDescent="0.25">
      <c r="A237" s="3">
        <v>44097</v>
      </c>
      <c r="B237" s="9">
        <v>301176</v>
      </c>
      <c r="C237" s="9" t="s">
        <v>62</v>
      </c>
      <c r="D237" s="16">
        <v>600</v>
      </c>
      <c r="E237" s="16"/>
      <c r="F237" s="25">
        <f t="shared" si="3"/>
        <v>136.97999999915532</v>
      </c>
      <c r="G237" s="28" t="s">
        <v>63</v>
      </c>
      <c r="H237" s="40" t="s">
        <v>64</v>
      </c>
      <c r="I237" s="9">
        <v>4</v>
      </c>
      <c r="J237" s="53">
        <v>4</v>
      </c>
      <c r="K237" s="62">
        <v>44085</v>
      </c>
    </row>
    <row r="238" spans="1:11" x14ac:dyDescent="0.25">
      <c r="A238" s="3">
        <v>44097</v>
      </c>
      <c r="B238" s="9">
        <v>403881</v>
      </c>
      <c r="C238" s="9" t="s">
        <v>51</v>
      </c>
      <c r="D238" s="16">
        <v>136.97999999999999</v>
      </c>
      <c r="E238" s="16"/>
      <c r="F238" s="25">
        <f t="shared" si="3"/>
        <v>-8.446647825621767E-10</v>
      </c>
      <c r="G238" s="28" t="s">
        <v>67</v>
      </c>
      <c r="H238" s="40" t="s">
        <v>72</v>
      </c>
      <c r="I238" s="9">
        <v>2713929</v>
      </c>
      <c r="J238" s="53">
        <v>1</v>
      </c>
      <c r="K238" s="62">
        <v>44067</v>
      </c>
    </row>
    <row r="239" spans="1:11" x14ac:dyDescent="0.25">
      <c r="A239" s="3">
        <v>44098</v>
      </c>
      <c r="B239" s="9">
        <v>727220</v>
      </c>
      <c r="C239" s="9" t="s">
        <v>23</v>
      </c>
      <c r="D239" s="16"/>
      <c r="E239" s="16">
        <v>779.92000000000007</v>
      </c>
      <c r="F239" s="25">
        <f t="shared" si="3"/>
        <v>779.91999999915538</v>
      </c>
      <c r="G239" s="28" t="s">
        <v>59</v>
      </c>
      <c r="H239" s="40"/>
      <c r="I239" s="9"/>
      <c r="J239" s="53"/>
      <c r="K239" s="62"/>
    </row>
    <row r="240" spans="1:11" x14ac:dyDescent="0.25">
      <c r="A240" s="3">
        <v>44098</v>
      </c>
      <c r="B240" s="9">
        <v>458138</v>
      </c>
      <c r="C240" s="9" t="s">
        <v>51</v>
      </c>
      <c r="D240" s="16">
        <v>779.92000000000007</v>
      </c>
      <c r="E240" s="16"/>
      <c r="F240" s="25">
        <f t="shared" si="3"/>
        <v>-8.446932042716071E-10</v>
      </c>
      <c r="G240" s="28" t="s">
        <v>67</v>
      </c>
      <c r="H240" s="40" t="s">
        <v>72</v>
      </c>
      <c r="I240" s="9">
        <v>2715563</v>
      </c>
      <c r="J240" s="53">
        <v>1</v>
      </c>
      <c r="K240" s="62">
        <v>44068</v>
      </c>
    </row>
    <row r="241" spans="1:11" x14ac:dyDescent="0.25">
      <c r="A241" s="3">
        <v>44099</v>
      </c>
      <c r="B241" s="9">
        <v>455046</v>
      </c>
      <c r="C241" s="9" t="s">
        <v>51</v>
      </c>
      <c r="D241" s="16">
        <v>1635</v>
      </c>
      <c r="E241" s="16"/>
      <c r="F241" s="25">
        <f t="shared" si="3"/>
        <v>-1635.0000000008447</v>
      </c>
      <c r="G241" s="28" t="s">
        <v>77</v>
      </c>
      <c r="H241" s="40" t="s">
        <v>78</v>
      </c>
      <c r="I241" s="9">
        <v>2395</v>
      </c>
      <c r="J241" s="53">
        <v>1</v>
      </c>
      <c r="K241" s="62">
        <v>44078</v>
      </c>
    </row>
    <row r="242" spans="1:11" x14ac:dyDescent="0.25">
      <c r="A242" s="3">
        <v>44099</v>
      </c>
      <c r="B242" s="9">
        <v>727220</v>
      </c>
      <c r="C242" s="9" t="s">
        <v>23</v>
      </c>
      <c r="D242" s="16"/>
      <c r="E242" s="16">
        <v>69808.790000000008</v>
      </c>
      <c r="F242" s="25">
        <f t="shared" si="3"/>
        <v>68173.789999999164</v>
      </c>
      <c r="G242" s="28" t="s">
        <v>59</v>
      </c>
      <c r="H242" s="40"/>
      <c r="I242" s="9"/>
      <c r="J242" s="53"/>
      <c r="K242" s="62"/>
    </row>
    <row r="243" spans="1:11" x14ac:dyDescent="0.25">
      <c r="A243" s="3">
        <v>44099</v>
      </c>
      <c r="B243" s="9">
        <v>447469</v>
      </c>
      <c r="C243" s="9" t="s">
        <v>51</v>
      </c>
      <c r="D243" s="16">
        <v>960</v>
      </c>
      <c r="E243" s="16"/>
      <c r="F243" s="25">
        <f t="shared" si="3"/>
        <v>67213.789999999164</v>
      </c>
      <c r="G243" s="28" t="s">
        <v>77</v>
      </c>
      <c r="H243" s="40" t="s">
        <v>78</v>
      </c>
      <c r="I243" s="9">
        <v>2366</v>
      </c>
      <c r="J243" s="53">
        <v>1</v>
      </c>
      <c r="K243" s="62">
        <v>44071</v>
      </c>
    </row>
    <row r="244" spans="1:11" x14ac:dyDescent="0.25">
      <c r="A244" s="3">
        <v>44099</v>
      </c>
      <c r="B244" s="9">
        <v>521357</v>
      </c>
      <c r="C244" s="9" t="s">
        <v>51</v>
      </c>
      <c r="D244" s="16">
        <v>328.68</v>
      </c>
      <c r="E244" s="16"/>
      <c r="F244" s="25">
        <f t="shared" si="3"/>
        <v>66885.109999999171</v>
      </c>
      <c r="G244" s="28" t="s">
        <v>67</v>
      </c>
      <c r="H244" s="40" t="s">
        <v>68</v>
      </c>
      <c r="I244" s="9">
        <v>84457</v>
      </c>
      <c r="J244" s="53">
        <v>2</v>
      </c>
      <c r="K244" s="62">
        <v>44075</v>
      </c>
    </row>
    <row r="245" spans="1:11" x14ac:dyDescent="0.25">
      <c r="A245" s="3">
        <v>44099</v>
      </c>
      <c r="B245" s="9">
        <v>521940</v>
      </c>
      <c r="C245" s="9" t="s">
        <v>51</v>
      </c>
      <c r="D245" s="16">
        <v>65.19</v>
      </c>
      <c r="E245" s="16"/>
      <c r="F245" s="25">
        <f t="shared" si="3"/>
        <v>66819.919999999169</v>
      </c>
      <c r="G245" s="28" t="s">
        <v>67</v>
      </c>
      <c r="H245" s="40" t="s">
        <v>68</v>
      </c>
      <c r="I245" s="9">
        <v>84034</v>
      </c>
      <c r="J245" s="53">
        <v>2</v>
      </c>
      <c r="K245" s="62">
        <v>44075</v>
      </c>
    </row>
    <row r="246" spans="1:11" x14ac:dyDescent="0.25">
      <c r="A246" s="3">
        <v>44099</v>
      </c>
      <c r="B246" s="9">
        <v>459021</v>
      </c>
      <c r="C246" s="9" t="s">
        <v>51</v>
      </c>
      <c r="D246" s="16">
        <v>1753.92</v>
      </c>
      <c r="E246" s="16"/>
      <c r="F246" s="25">
        <f t="shared" si="3"/>
        <v>65065.999999999171</v>
      </c>
      <c r="G246" s="28" t="s">
        <v>54</v>
      </c>
      <c r="H246" s="40" t="s">
        <v>53</v>
      </c>
      <c r="I246" s="9">
        <v>731474</v>
      </c>
      <c r="J246" s="53">
        <v>2</v>
      </c>
      <c r="K246" s="62">
        <v>44049</v>
      </c>
    </row>
    <row r="247" spans="1:11" x14ac:dyDescent="0.25">
      <c r="A247" s="3">
        <v>44099</v>
      </c>
      <c r="B247" s="9">
        <v>454299</v>
      </c>
      <c r="C247" s="9" t="s">
        <v>51</v>
      </c>
      <c r="D247" s="16">
        <v>1174.77</v>
      </c>
      <c r="E247" s="16"/>
      <c r="F247" s="25">
        <f t="shared" si="3"/>
        <v>63891.229999999174</v>
      </c>
      <c r="G247" s="28" t="s">
        <v>54</v>
      </c>
      <c r="H247" s="40" t="s">
        <v>53</v>
      </c>
      <c r="I247" s="9">
        <v>737796</v>
      </c>
      <c r="J247" s="53">
        <v>1</v>
      </c>
      <c r="K247" s="62">
        <v>44076</v>
      </c>
    </row>
    <row r="248" spans="1:11" x14ac:dyDescent="0.25">
      <c r="A248" s="3">
        <v>44099</v>
      </c>
      <c r="B248" s="9">
        <v>458153</v>
      </c>
      <c r="C248" s="9" t="s">
        <v>51</v>
      </c>
      <c r="D248" s="16">
        <v>807.63</v>
      </c>
      <c r="E248" s="16"/>
      <c r="F248" s="25">
        <f t="shared" si="3"/>
        <v>63083.599999999176</v>
      </c>
      <c r="G248" s="28" t="s">
        <v>52</v>
      </c>
      <c r="H248" s="40" t="s">
        <v>53</v>
      </c>
      <c r="I248" s="9">
        <v>717663</v>
      </c>
      <c r="J248" s="53">
        <v>4</v>
      </c>
      <c r="K248" s="62">
        <v>43985</v>
      </c>
    </row>
    <row r="249" spans="1:11" x14ac:dyDescent="0.25">
      <c r="A249" s="3">
        <v>44099</v>
      </c>
      <c r="B249" s="9">
        <v>522634</v>
      </c>
      <c r="C249" s="9" t="s">
        <v>51</v>
      </c>
      <c r="D249" s="16">
        <v>2262.7600000000002</v>
      </c>
      <c r="E249" s="16"/>
      <c r="F249" s="25">
        <f t="shared" si="3"/>
        <v>60820.839999999174</v>
      </c>
      <c r="G249" s="28" t="s">
        <v>54</v>
      </c>
      <c r="H249" s="40" t="s">
        <v>53</v>
      </c>
      <c r="I249" s="9">
        <v>723490</v>
      </c>
      <c r="J249" s="53">
        <v>3</v>
      </c>
      <c r="K249" s="62">
        <v>44013</v>
      </c>
    </row>
    <row r="250" spans="1:11" x14ac:dyDescent="0.25">
      <c r="A250" s="3">
        <v>44099</v>
      </c>
      <c r="B250" s="9">
        <v>524273</v>
      </c>
      <c r="C250" s="9" t="s">
        <v>51</v>
      </c>
      <c r="D250" s="16">
        <v>683.7</v>
      </c>
      <c r="E250" s="16"/>
      <c r="F250" s="25">
        <f t="shared" si="3"/>
        <v>60137.139999999177</v>
      </c>
      <c r="G250" s="28" t="s">
        <v>54</v>
      </c>
      <c r="H250" s="40" t="s">
        <v>220</v>
      </c>
      <c r="I250" s="9">
        <v>344078</v>
      </c>
      <c r="J250" s="53">
        <v>1</v>
      </c>
      <c r="K250" s="62">
        <v>44076</v>
      </c>
    </row>
    <row r="251" spans="1:11" x14ac:dyDescent="0.25">
      <c r="A251" s="3">
        <v>44099</v>
      </c>
      <c r="B251" s="9">
        <v>520735</v>
      </c>
      <c r="C251" s="9" t="s">
        <v>51</v>
      </c>
      <c r="D251" s="16">
        <v>983</v>
      </c>
      <c r="E251" s="16"/>
      <c r="F251" s="25">
        <f t="shared" si="3"/>
        <v>59154.139999999177</v>
      </c>
      <c r="G251" s="28" t="s">
        <v>52</v>
      </c>
      <c r="H251" s="40" t="s">
        <v>71</v>
      </c>
      <c r="I251" s="9">
        <v>109207</v>
      </c>
      <c r="J251" s="53">
        <v>1</v>
      </c>
      <c r="K251" s="62">
        <v>44075</v>
      </c>
    </row>
    <row r="252" spans="1:11" x14ac:dyDescent="0.25">
      <c r="A252" s="3">
        <v>44099</v>
      </c>
      <c r="B252" s="9">
        <v>455742</v>
      </c>
      <c r="C252" s="9" t="s">
        <v>51</v>
      </c>
      <c r="D252" s="16">
        <v>659.76</v>
      </c>
      <c r="E252" s="16"/>
      <c r="F252" s="25">
        <f t="shared" si="3"/>
        <v>58494.379999999175</v>
      </c>
      <c r="G252" s="28" t="s">
        <v>67</v>
      </c>
      <c r="H252" s="40" t="s">
        <v>95</v>
      </c>
      <c r="I252" s="9">
        <v>904517</v>
      </c>
      <c r="J252" s="53">
        <v>1</v>
      </c>
      <c r="K252" s="62">
        <v>44075</v>
      </c>
    </row>
    <row r="253" spans="1:11" x14ac:dyDescent="0.25">
      <c r="A253" s="3">
        <v>44099</v>
      </c>
      <c r="B253" s="9">
        <v>523787</v>
      </c>
      <c r="C253" s="9" t="s">
        <v>51</v>
      </c>
      <c r="D253" s="16">
        <v>92.83</v>
      </c>
      <c r="E253" s="16"/>
      <c r="F253" s="25">
        <f t="shared" si="3"/>
        <v>58401.549999999173</v>
      </c>
      <c r="G253" s="28" t="s">
        <v>52</v>
      </c>
      <c r="H253" s="40" t="s">
        <v>80</v>
      </c>
      <c r="I253" s="9">
        <v>1120390</v>
      </c>
      <c r="J253" s="53">
        <v>1</v>
      </c>
      <c r="K253" s="62">
        <v>44075</v>
      </c>
    </row>
    <row r="254" spans="1:11" x14ac:dyDescent="0.25">
      <c r="A254" s="3">
        <v>44099</v>
      </c>
      <c r="B254" s="9">
        <v>528772</v>
      </c>
      <c r="C254" s="9" t="s">
        <v>51</v>
      </c>
      <c r="D254" s="16">
        <v>492.5</v>
      </c>
      <c r="E254" s="16"/>
      <c r="F254" s="25">
        <f t="shared" si="3"/>
        <v>57909.049999999173</v>
      </c>
      <c r="G254" s="28" t="s">
        <v>52</v>
      </c>
      <c r="H254" s="40" t="s">
        <v>80</v>
      </c>
      <c r="I254" s="9">
        <v>1116935</v>
      </c>
      <c r="J254" s="53">
        <v>2</v>
      </c>
      <c r="K254" s="62">
        <v>44060</v>
      </c>
    </row>
    <row r="255" spans="1:11" x14ac:dyDescent="0.25">
      <c r="A255" s="3">
        <v>44099</v>
      </c>
      <c r="B255" s="9">
        <v>526987</v>
      </c>
      <c r="C255" s="9" t="s">
        <v>51</v>
      </c>
      <c r="D255" s="16">
        <v>228.25</v>
      </c>
      <c r="E255" s="16"/>
      <c r="F255" s="25">
        <f t="shared" si="3"/>
        <v>57680.799999999173</v>
      </c>
      <c r="G255" s="28" t="s">
        <v>54</v>
      </c>
      <c r="H255" s="40" t="s">
        <v>80</v>
      </c>
      <c r="I255" s="9">
        <v>1114227</v>
      </c>
      <c r="J255" s="53">
        <v>2</v>
      </c>
      <c r="K255" s="62">
        <v>44047</v>
      </c>
    </row>
    <row r="256" spans="1:11" x14ac:dyDescent="0.25">
      <c r="A256" s="3">
        <v>44099</v>
      </c>
      <c r="B256" s="9">
        <v>459563</v>
      </c>
      <c r="C256" s="9" t="s">
        <v>51</v>
      </c>
      <c r="D256" s="16">
        <v>779.80000000000007</v>
      </c>
      <c r="E256" s="16"/>
      <c r="F256" s="25">
        <f t="shared" si="3"/>
        <v>56900.999999999171</v>
      </c>
      <c r="G256" s="28" t="s">
        <v>102</v>
      </c>
      <c r="H256" s="40" t="s">
        <v>103</v>
      </c>
      <c r="I256" s="9">
        <v>86631</v>
      </c>
      <c r="J256" s="53">
        <v>4</v>
      </c>
      <c r="K256" s="62">
        <v>44018</v>
      </c>
    </row>
    <row r="257" spans="1:11" x14ac:dyDescent="0.25">
      <c r="A257" s="3">
        <v>44099</v>
      </c>
      <c r="B257" s="9">
        <v>445599</v>
      </c>
      <c r="C257" s="9" t="s">
        <v>51</v>
      </c>
      <c r="D257" s="16">
        <v>830</v>
      </c>
      <c r="E257" s="16"/>
      <c r="F257" s="25">
        <f t="shared" si="3"/>
        <v>56070.999999999171</v>
      </c>
      <c r="G257" s="28" t="s">
        <v>102</v>
      </c>
      <c r="H257" s="40" t="s">
        <v>103</v>
      </c>
      <c r="I257" s="9">
        <v>87955</v>
      </c>
      <c r="J257" s="53">
        <v>2</v>
      </c>
      <c r="K257" s="62">
        <v>44062</v>
      </c>
    </row>
    <row r="258" spans="1:11" x14ac:dyDescent="0.25">
      <c r="A258" s="3">
        <v>44099</v>
      </c>
      <c r="B258" s="9">
        <v>468541</v>
      </c>
      <c r="C258" s="9" t="s">
        <v>51</v>
      </c>
      <c r="D258" s="16">
        <v>783</v>
      </c>
      <c r="E258" s="16"/>
      <c r="F258" s="25">
        <f t="shared" si="3"/>
        <v>55287.999999999171</v>
      </c>
      <c r="G258" s="28" t="s">
        <v>52</v>
      </c>
      <c r="H258" s="40" t="s">
        <v>107</v>
      </c>
      <c r="I258" s="9">
        <v>2121311</v>
      </c>
      <c r="J258" s="53">
        <v>1</v>
      </c>
      <c r="K258" s="62">
        <v>44075</v>
      </c>
    </row>
    <row r="259" spans="1:11" x14ac:dyDescent="0.25">
      <c r="A259" s="3">
        <v>44099</v>
      </c>
      <c r="B259" s="9">
        <v>469096</v>
      </c>
      <c r="C259" s="9" t="s">
        <v>51</v>
      </c>
      <c r="D259" s="16">
        <v>546.5</v>
      </c>
      <c r="E259" s="16"/>
      <c r="F259" s="25">
        <f t="shared" si="3"/>
        <v>54741.499999999171</v>
      </c>
      <c r="G259" s="28" t="s">
        <v>52</v>
      </c>
      <c r="H259" s="40" t="s">
        <v>107</v>
      </c>
      <c r="I259" s="9">
        <v>829682</v>
      </c>
      <c r="J259" s="53">
        <v>1</v>
      </c>
      <c r="K259" s="62">
        <v>44075</v>
      </c>
    </row>
    <row r="260" spans="1:11" x14ac:dyDescent="0.25">
      <c r="A260" s="3">
        <v>44099</v>
      </c>
      <c r="B260" s="9">
        <v>251515</v>
      </c>
      <c r="C260" s="9" t="s">
        <v>90</v>
      </c>
      <c r="D260" s="16">
        <v>1259.9100000000001</v>
      </c>
      <c r="E260" s="16"/>
      <c r="F260" s="25">
        <f t="shared" si="3"/>
        <v>53481.589999999167</v>
      </c>
      <c r="G260" s="28" t="s">
        <v>52</v>
      </c>
      <c r="H260" s="40" t="s">
        <v>221</v>
      </c>
      <c r="I260" s="9">
        <v>563778</v>
      </c>
      <c r="J260" s="53">
        <v>1</v>
      </c>
      <c r="K260" s="62">
        <v>44075</v>
      </c>
    </row>
    <row r="261" spans="1:11" x14ac:dyDescent="0.25">
      <c r="A261" s="3">
        <v>44099</v>
      </c>
      <c r="B261" s="9">
        <v>520098</v>
      </c>
      <c r="C261" s="9" t="s">
        <v>51</v>
      </c>
      <c r="D261" s="16">
        <v>658.42</v>
      </c>
      <c r="E261" s="16"/>
      <c r="F261" s="25">
        <f t="shared" si="3"/>
        <v>52823.169999999169</v>
      </c>
      <c r="G261" s="28" t="s">
        <v>54</v>
      </c>
      <c r="H261" s="40" t="s">
        <v>55</v>
      </c>
      <c r="I261" s="9">
        <v>64069</v>
      </c>
      <c r="J261" s="53">
        <v>1</v>
      </c>
      <c r="K261" s="62">
        <v>44075</v>
      </c>
    </row>
    <row r="262" spans="1:11" x14ac:dyDescent="0.25">
      <c r="A262" s="3">
        <v>44099</v>
      </c>
      <c r="B262" s="9">
        <v>529292</v>
      </c>
      <c r="C262" s="9" t="s">
        <v>51</v>
      </c>
      <c r="D262" s="16">
        <v>2611.89</v>
      </c>
      <c r="E262" s="16"/>
      <c r="F262" s="25">
        <f t="shared" si="3"/>
        <v>50211.279999999169</v>
      </c>
      <c r="G262" s="28" t="s">
        <v>52</v>
      </c>
      <c r="H262" s="40" t="s">
        <v>85</v>
      </c>
      <c r="I262" s="9">
        <v>93445</v>
      </c>
      <c r="J262" s="53">
        <v>1</v>
      </c>
      <c r="K262" s="62">
        <v>44075</v>
      </c>
    </row>
    <row r="263" spans="1:11" x14ac:dyDescent="0.25">
      <c r="A263" s="3">
        <v>44099</v>
      </c>
      <c r="B263" s="9">
        <v>529720</v>
      </c>
      <c r="C263" s="9" t="s">
        <v>51</v>
      </c>
      <c r="D263" s="16">
        <v>990.75</v>
      </c>
      <c r="E263" s="16"/>
      <c r="F263" s="25">
        <f t="shared" si="3"/>
        <v>49220.529999999169</v>
      </c>
      <c r="G263" s="28" t="s">
        <v>52</v>
      </c>
      <c r="H263" s="40" t="s">
        <v>85</v>
      </c>
      <c r="I263" s="9">
        <v>91690</v>
      </c>
      <c r="J263" s="53">
        <v>3</v>
      </c>
      <c r="K263" s="62">
        <v>44048</v>
      </c>
    </row>
    <row r="264" spans="1:11" x14ac:dyDescent="0.25">
      <c r="A264" s="3">
        <v>44099</v>
      </c>
      <c r="B264" s="9">
        <v>453666</v>
      </c>
      <c r="C264" s="9" t="s">
        <v>51</v>
      </c>
      <c r="D264" s="16">
        <v>1426.29</v>
      </c>
      <c r="E264" s="16"/>
      <c r="F264" s="25">
        <f t="shared" si="3"/>
        <v>47794.239999999169</v>
      </c>
      <c r="G264" s="28" t="s">
        <v>52</v>
      </c>
      <c r="H264" s="40" t="s">
        <v>73</v>
      </c>
      <c r="I264" s="9">
        <v>139036</v>
      </c>
      <c r="J264" s="53">
        <v>1</v>
      </c>
      <c r="K264" s="62">
        <v>44076</v>
      </c>
    </row>
    <row r="265" spans="1:11" x14ac:dyDescent="0.25">
      <c r="A265" s="3">
        <v>44099</v>
      </c>
      <c r="B265" s="9">
        <v>448151</v>
      </c>
      <c r="C265" s="9" t="s">
        <v>51</v>
      </c>
      <c r="D265" s="16">
        <v>106.60000000000001</v>
      </c>
      <c r="E265" s="16"/>
      <c r="F265" s="25">
        <f t="shared" si="3"/>
        <v>47687.63999999917</v>
      </c>
      <c r="G265" s="28" t="s">
        <v>170</v>
      </c>
      <c r="H265" s="40" t="s">
        <v>222</v>
      </c>
      <c r="I265" s="9">
        <v>246204</v>
      </c>
      <c r="J265" s="53">
        <v>1</v>
      </c>
      <c r="K265" s="62">
        <v>44091</v>
      </c>
    </row>
    <row r="266" spans="1:11" x14ac:dyDescent="0.25">
      <c r="A266" s="3">
        <v>44099</v>
      </c>
      <c r="B266" s="9">
        <v>460955</v>
      </c>
      <c r="C266" s="9" t="s">
        <v>51</v>
      </c>
      <c r="D266" s="16">
        <v>3851.5</v>
      </c>
      <c r="E266" s="16"/>
      <c r="F266" s="25">
        <f t="shared" ref="F266:F289" si="4">F265-D266+E266</f>
        <v>43836.13999999917</v>
      </c>
      <c r="G266" s="28" t="s">
        <v>67</v>
      </c>
      <c r="H266" s="40" t="s">
        <v>87</v>
      </c>
      <c r="I266" s="9">
        <v>87101</v>
      </c>
      <c r="J266" s="53">
        <v>1</v>
      </c>
      <c r="K266" s="62">
        <v>44075</v>
      </c>
    </row>
    <row r="267" spans="1:11" x14ac:dyDescent="0.25">
      <c r="A267" s="3">
        <v>44099</v>
      </c>
      <c r="B267" s="9">
        <v>452891</v>
      </c>
      <c r="C267" s="9" t="s">
        <v>51</v>
      </c>
      <c r="D267" s="16">
        <v>229.6</v>
      </c>
      <c r="E267" s="16"/>
      <c r="F267" s="25">
        <f t="shared" si="4"/>
        <v>43606.539999999171</v>
      </c>
      <c r="G267" s="28" t="s">
        <v>54</v>
      </c>
      <c r="H267" s="40" t="s">
        <v>223</v>
      </c>
      <c r="I267" s="9">
        <v>229017</v>
      </c>
      <c r="J267" s="53">
        <v>1</v>
      </c>
      <c r="K267" s="62">
        <v>44076</v>
      </c>
    </row>
    <row r="268" spans="1:11" x14ac:dyDescent="0.25">
      <c r="A268" s="3">
        <v>44099</v>
      </c>
      <c r="B268" s="9">
        <v>518761</v>
      </c>
      <c r="C268" s="9" t="s">
        <v>51</v>
      </c>
      <c r="D268" s="16">
        <v>10870.99</v>
      </c>
      <c r="E268" s="16"/>
      <c r="F268" s="25">
        <f t="shared" si="4"/>
        <v>32735.549999999173</v>
      </c>
      <c r="G268" s="28" t="s">
        <v>54</v>
      </c>
      <c r="H268" s="40" t="s">
        <v>65</v>
      </c>
      <c r="I268" s="9">
        <v>49041</v>
      </c>
      <c r="J268" s="53">
        <v>1</v>
      </c>
      <c r="K268" s="62">
        <v>44075</v>
      </c>
    </row>
    <row r="269" spans="1:11" x14ac:dyDescent="0.25">
      <c r="A269" s="3">
        <v>44099</v>
      </c>
      <c r="B269" s="9">
        <v>457560</v>
      </c>
      <c r="C269" s="9" t="s">
        <v>51</v>
      </c>
      <c r="D269" s="16">
        <v>408</v>
      </c>
      <c r="E269" s="16"/>
      <c r="F269" s="25">
        <f t="shared" si="4"/>
        <v>32327.549999999173</v>
      </c>
      <c r="G269" s="28" t="s">
        <v>52</v>
      </c>
      <c r="H269" s="40" t="s">
        <v>88</v>
      </c>
      <c r="I269" s="9">
        <v>479226</v>
      </c>
      <c r="J269" s="53">
        <v>1</v>
      </c>
      <c r="K269" s="62">
        <v>44075</v>
      </c>
    </row>
    <row r="270" spans="1:11" x14ac:dyDescent="0.25">
      <c r="A270" s="3">
        <v>44099</v>
      </c>
      <c r="B270" s="9">
        <v>456929</v>
      </c>
      <c r="C270" s="9" t="s">
        <v>51</v>
      </c>
      <c r="D270" s="16">
        <v>868.5</v>
      </c>
      <c r="E270" s="16"/>
      <c r="F270" s="25">
        <f t="shared" si="4"/>
        <v>31459.049999999173</v>
      </c>
      <c r="G270" s="28" t="s">
        <v>67</v>
      </c>
      <c r="H270" s="40" t="s">
        <v>224</v>
      </c>
      <c r="I270" s="9">
        <v>9970</v>
      </c>
      <c r="J270" s="53">
        <v>1</v>
      </c>
      <c r="K270" s="62">
        <v>44075</v>
      </c>
    </row>
    <row r="271" spans="1:11" x14ac:dyDescent="0.25">
      <c r="A271" s="3">
        <v>44099</v>
      </c>
      <c r="B271" s="9">
        <v>600181</v>
      </c>
      <c r="C271" s="9" t="s">
        <v>51</v>
      </c>
      <c r="D271" s="16">
        <v>7542.77</v>
      </c>
      <c r="E271" s="16"/>
      <c r="F271" s="25">
        <f t="shared" si="4"/>
        <v>23916.279999999173</v>
      </c>
      <c r="G271" s="28" t="s">
        <v>52</v>
      </c>
      <c r="H271" s="40" t="s">
        <v>76</v>
      </c>
      <c r="I271" s="9">
        <v>115132</v>
      </c>
      <c r="J271" s="53">
        <v>1</v>
      </c>
      <c r="K271" s="62">
        <v>44076</v>
      </c>
    </row>
    <row r="272" spans="1:11" x14ac:dyDescent="0.25">
      <c r="A272" s="3">
        <v>44099</v>
      </c>
      <c r="B272" s="9">
        <v>527369</v>
      </c>
      <c r="C272" s="9" t="s">
        <v>51</v>
      </c>
      <c r="D272" s="16">
        <v>298.48</v>
      </c>
      <c r="E272" s="16"/>
      <c r="F272" s="25">
        <f t="shared" si="4"/>
        <v>23617.799999999173</v>
      </c>
      <c r="G272" s="28" t="s">
        <v>52</v>
      </c>
      <c r="H272" s="40" t="s">
        <v>81</v>
      </c>
      <c r="I272" s="9">
        <v>92974</v>
      </c>
      <c r="J272" s="53">
        <v>1</v>
      </c>
      <c r="K272" s="62">
        <v>44075</v>
      </c>
    </row>
    <row r="273" spans="1:11" x14ac:dyDescent="0.25">
      <c r="A273" s="3">
        <v>44099</v>
      </c>
      <c r="B273" s="9">
        <v>527923</v>
      </c>
      <c r="C273" s="9" t="s">
        <v>51</v>
      </c>
      <c r="D273" s="16">
        <v>1026.1500000000001</v>
      </c>
      <c r="E273" s="16"/>
      <c r="F273" s="25">
        <f t="shared" si="4"/>
        <v>22591.649999999172</v>
      </c>
      <c r="G273" s="28" t="s">
        <v>52</v>
      </c>
      <c r="H273" s="40" t="s">
        <v>81</v>
      </c>
      <c r="I273" s="9">
        <v>92698</v>
      </c>
      <c r="J273" s="53">
        <v>1</v>
      </c>
      <c r="K273" s="62">
        <v>44075</v>
      </c>
    </row>
    <row r="274" spans="1:11" x14ac:dyDescent="0.25">
      <c r="A274" s="3">
        <v>44099</v>
      </c>
      <c r="B274" s="9">
        <v>526524</v>
      </c>
      <c r="C274" s="9" t="s">
        <v>51</v>
      </c>
      <c r="D274" s="16">
        <v>1059.76</v>
      </c>
      <c r="E274" s="16"/>
      <c r="F274" s="25">
        <f t="shared" si="4"/>
        <v>21531.889999999174</v>
      </c>
      <c r="G274" s="28" t="s">
        <v>54</v>
      </c>
      <c r="H274" s="40" t="s">
        <v>81</v>
      </c>
      <c r="I274" s="9">
        <v>84116</v>
      </c>
      <c r="J274" s="53">
        <v>2</v>
      </c>
      <c r="K274" s="62">
        <v>44047</v>
      </c>
    </row>
    <row r="275" spans="1:11" x14ac:dyDescent="0.25">
      <c r="A275" s="3">
        <v>44099</v>
      </c>
      <c r="B275" s="9">
        <v>446801</v>
      </c>
      <c r="C275" s="9" t="s">
        <v>51</v>
      </c>
      <c r="D275" s="16">
        <v>266.66000000000003</v>
      </c>
      <c r="E275" s="16"/>
      <c r="F275" s="25">
        <f t="shared" si="4"/>
        <v>21265.229999999174</v>
      </c>
      <c r="G275" s="28" t="s">
        <v>54</v>
      </c>
      <c r="H275" s="40" t="s">
        <v>81</v>
      </c>
      <c r="I275" s="9">
        <v>87669</v>
      </c>
      <c r="J275" s="53">
        <v>2</v>
      </c>
      <c r="K275" s="62">
        <v>44057</v>
      </c>
    </row>
    <row r="276" spans="1:11" x14ac:dyDescent="0.25">
      <c r="A276" s="3">
        <v>44099</v>
      </c>
      <c r="B276" s="9">
        <v>456290</v>
      </c>
      <c r="C276" s="9" t="s">
        <v>51</v>
      </c>
      <c r="D276" s="16">
        <v>1308.31</v>
      </c>
      <c r="E276" s="16"/>
      <c r="F276" s="25">
        <f t="shared" si="4"/>
        <v>19956.919999999172</v>
      </c>
      <c r="G276" s="28" t="s">
        <v>52</v>
      </c>
      <c r="H276" s="40" t="s">
        <v>82</v>
      </c>
      <c r="I276" s="9">
        <v>36760</v>
      </c>
      <c r="J276" s="53">
        <v>1</v>
      </c>
      <c r="K276" s="62">
        <v>44075</v>
      </c>
    </row>
    <row r="277" spans="1:11" x14ac:dyDescent="0.25">
      <c r="A277" s="3">
        <v>44099</v>
      </c>
      <c r="B277" s="9">
        <v>450725</v>
      </c>
      <c r="C277" s="9" t="s">
        <v>51</v>
      </c>
      <c r="D277" s="16">
        <v>5515.56</v>
      </c>
      <c r="E277" s="16"/>
      <c r="F277" s="25">
        <f t="shared" si="4"/>
        <v>14441.359999999171</v>
      </c>
      <c r="G277" s="28" t="s">
        <v>52</v>
      </c>
      <c r="H277" s="40" t="s">
        <v>82</v>
      </c>
      <c r="I277" s="9">
        <v>32499</v>
      </c>
      <c r="J277" s="53">
        <v>2</v>
      </c>
      <c r="K277" s="62">
        <v>44047</v>
      </c>
    </row>
    <row r="278" spans="1:11" x14ac:dyDescent="0.25">
      <c r="A278" s="3">
        <v>44099</v>
      </c>
      <c r="B278" s="9">
        <v>452276</v>
      </c>
      <c r="C278" s="9" t="s">
        <v>51</v>
      </c>
      <c r="D278" s="16">
        <v>2075.31</v>
      </c>
      <c r="E278" s="16"/>
      <c r="F278" s="25">
        <f t="shared" si="4"/>
        <v>12366.049999999172</v>
      </c>
      <c r="G278" s="28" t="s">
        <v>67</v>
      </c>
      <c r="H278" s="40" t="s">
        <v>101</v>
      </c>
      <c r="I278" s="9">
        <v>379613</v>
      </c>
      <c r="J278" s="53">
        <v>1</v>
      </c>
      <c r="K278" s="62">
        <v>44075</v>
      </c>
    </row>
    <row r="279" spans="1:11" x14ac:dyDescent="0.25">
      <c r="A279" s="3">
        <v>44099</v>
      </c>
      <c r="B279" s="9">
        <v>451650</v>
      </c>
      <c r="C279" s="9" t="s">
        <v>51</v>
      </c>
      <c r="D279" s="16">
        <v>2469.29</v>
      </c>
      <c r="E279" s="16"/>
      <c r="F279" s="25">
        <f t="shared" si="4"/>
        <v>9896.7599999991726</v>
      </c>
      <c r="G279" s="28" t="s">
        <v>67</v>
      </c>
      <c r="H279" s="40" t="s">
        <v>89</v>
      </c>
      <c r="I279" s="9">
        <v>2055</v>
      </c>
      <c r="J279" s="53">
        <v>1</v>
      </c>
      <c r="K279" s="62">
        <v>44075</v>
      </c>
    </row>
    <row r="280" spans="1:11" x14ac:dyDescent="0.25">
      <c r="A280" s="3">
        <v>44099</v>
      </c>
      <c r="B280" s="9">
        <v>461524</v>
      </c>
      <c r="C280" s="9" t="s">
        <v>51</v>
      </c>
      <c r="D280" s="16">
        <v>1853.4</v>
      </c>
      <c r="E280" s="16"/>
      <c r="F280" s="25">
        <f t="shared" si="4"/>
        <v>8043.3599999991729</v>
      </c>
      <c r="G280" s="28" t="s">
        <v>67</v>
      </c>
      <c r="H280" s="40" t="s">
        <v>89</v>
      </c>
      <c r="I280" s="9">
        <v>1463</v>
      </c>
      <c r="J280" s="53">
        <v>3</v>
      </c>
      <c r="K280" s="62">
        <v>44048</v>
      </c>
    </row>
    <row r="281" spans="1:11" x14ac:dyDescent="0.25">
      <c r="A281" s="3">
        <v>44099</v>
      </c>
      <c r="B281" s="9">
        <v>460377</v>
      </c>
      <c r="C281" s="9" t="s">
        <v>51</v>
      </c>
      <c r="D281" s="16">
        <v>2086</v>
      </c>
      <c r="E281" s="16"/>
      <c r="F281" s="25">
        <f t="shared" si="4"/>
        <v>5957.3599999991729</v>
      </c>
      <c r="G281" s="28" t="s">
        <v>67</v>
      </c>
      <c r="H281" s="40" t="s">
        <v>225</v>
      </c>
      <c r="I281" s="9">
        <v>8780</v>
      </c>
      <c r="J281" s="53">
        <v>1</v>
      </c>
      <c r="K281" s="62">
        <v>44077</v>
      </c>
    </row>
    <row r="282" spans="1:11" x14ac:dyDescent="0.25">
      <c r="A282" s="3">
        <v>44099</v>
      </c>
      <c r="B282" s="9">
        <v>240078</v>
      </c>
      <c r="C282" s="9" t="s">
        <v>226</v>
      </c>
      <c r="D282" s="16">
        <v>254.09</v>
      </c>
      <c r="E282" s="16"/>
      <c r="F282" s="25">
        <f t="shared" si="4"/>
        <v>5703.2699999991728</v>
      </c>
      <c r="G282" s="28" t="s">
        <v>227</v>
      </c>
      <c r="H282" s="40" t="s">
        <v>228</v>
      </c>
      <c r="I282" s="9">
        <v>4</v>
      </c>
      <c r="J282" s="53">
        <v>4</v>
      </c>
      <c r="K282" s="62"/>
    </row>
    <row r="283" spans="1:11" x14ac:dyDescent="0.25">
      <c r="A283" s="3">
        <v>44099</v>
      </c>
      <c r="B283" s="9">
        <v>208901</v>
      </c>
      <c r="C283" s="9" t="s">
        <v>229</v>
      </c>
      <c r="D283" s="16">
        <v>4489.0200000000004</v>
      </c>
      <c r="E283" s="16"/>
      <c r="F283" s="25">
        <f t="shared" si="4"/>
        <v>1214.2499999991724</v>
      </c>
      <c r="G283" s="28" t="s">
        <v>230</v>
      </c>
      <c r="H283" s="40" t="s">
        <v>231</v>
      </c>
      <c r="I283" s="9">
        <v>13578596</v>
      </c>
      <c r="J283" s="53">
        <v>49</v>
      </c>
      <c r="K283" s="62">
        <v>44076</v>
      </c>
    </row>
    <row r="284" spans="1:11" x14ac:dyDescent="0.25">
      <c r="A284" s="3">
        <v>44099</v>
      </c>
      <c r="B284" s="9">
        <v>576027</v>
      </c>
      <c r="C284" s="9" t="s">
        <v>51</v>
      </c>
      <c r="D284" s="16">
        <v>500</v>
      </c>
      <c r="E284" s="16"/>
      <c r="F284" s="25">
        <f t="shared" si="4"/>
        <v>714.24999999917236</v>
      </c>
      <c r="G284" s="28" t="s">
        <v>185</v>
      </c>
      <c r="H284" s="40" t="s">
        <v>78</v>
      </c>
      <c r="I284" s="9">
        <v>205808</v>
      </c>
      <c r="J284" s="53">
        <v>7</v>
      </c>
      <c r="K284" s="62">
        <v>44020</v>
      </c>
    </row>
    <row r="285" spans="1:11" x14ac:dyDescent="0.25">
      <c r="A285" s="3">
        <v>44099</v>
      </c>
      <c r="B285" s="9">
        <v>82020</v>
      </c>
      <c r="C285" s="9" t="s">
        <v>25</v>
      </c>
      <c r="D285" s="16">
        <v>74.25</v>
      </c>
      <c r="E285" s="16"/>
      <c r="F285" s="25">
        <f t="shared" si="4"/>
        <v>639.99999999917236</v>
      </c>
      <c r="G285" s="28" t="s">
        <v>13</v>
      </c>
      <c r="H285" s="40"/>
      <c r="I285" s="9"/>
      <c r="J285" s="53"/>
      <c r="K285" s="62"/>
    </row>
    <row r="286" spans="1:11" x14ac:dyDescent="0.25">
      <c r="A286" s="3">
        <v>44099</v>
      </c>
      <c r="B286" s="9">
        <v>523308</v>
      </c>
      <c r="C286" s="9" t="s">
        <v>51</v>
      </c>
      <c r="D286" s="16">
        <v>640</v>
      </c>
      <c r="E286" s="16"/>
      <c r="F286" s="25">
        <f t="shared" si="4"/>
        <v>-8.276401786133647E-10</v>
      </c>
      <c r="G286" s="28" t="s">
        <v>77</v>
      </c>
      <c r="H286" s="40" t="s">
        <v>78</v>
      </c>
      <c r="I286" s="9">
        <v>2374</v>
      </c>
      <c r="J286" s="53">
        <v>1</v>
      </c>
      <c r="K286" s="62">
        <v>44074</v>
      </c>
    </row>
    <row r="287" spans="1:11" x14ac:dyDescent="0.25">
      <c r="A287" s="3">
        <v>44102</v>
      </c>
      <c r="B287" s="9">
        <v>689057</v>
      </c>
      <c r="C287" s="9" t="s">
        <v>51</v>
      </c>
      <c r="D287" s="16">
        <v>478.62</v>
      </c>
      <c r="E287" s="16"/>
      <c r="F287" s="25">
        <f t="shared" si="4"/>
        <v>-478.62000000082764</v>
      </c>
      <c r="G287" s="28" t="s">
        <v>67</v>
      </c>
      <c r="H287" s="40" t="s">
        <v>178</v>
      </c>
      <c r="I287" s="9">
        <v>76961</v>
      </c>
      <c r="J287" s="53">
        <v>1</v>
      </c>
      <c r="K287" s="62">
        <v>44075</v>
      </c>
    </row>
    <row r="288" spans="1:11" x14ac:dyDescent="0.25">
      <c r="A288" s="3">
        <v>44102</v>
      </c>
      <c r="B288" s="9">
        <v>542830</v>
      </c>
      <c r="C288" s="9" t="s">
        <v>232</v>
      </c>
      <c r="D288" s="16"/>
      <c r="E288" s="16">
        <v>2000</v>
      </c>
      <c r="F288" s="25">
        <f t="shared" si="4"/>
        <v>1521.3799999991725</v>
      </c>
      <c r="G288" s="28" t="s">
        <v>59</v>
      </c>
      <c r="H288" s="40"/>
      <c r="I288" s="9"/>
      <c r="J288" s="53"/>
      <c r="K288" s="62"/>
    </row>
    <row r="289" spans="1:11" x14ac:dyDescent="0.25">
      <c r="A289" s="3">
        <v>44102</v>
      </c>
      <c r="B289" s="9">
        <v>688283</v>
      </c>
      <c r="C289" s="9" t="s">
        <v>51</v>
      </c>
      <c r="D289" s="16">
        <v>1334.01</v>
      </c>
      <c r="E289" s="16"/>
      <c r="F289" s="25">
        <f t="shared" si="4"/>
        <v>187.36999999917248</v>
      </c>
      <c r="G289" s="28" t="s">
        <v>54</v>
      </c>
      <c r="H289" s="40" t="s">
        <v>233</v>
      </c>
      <c r="I289" s="9">
        <v>1254170</v>
      </c>
      <c r="J289" s="53">
        <v>1</v>
      </c>
      <c r="K289" s="62">
        <v>44077</v>
      </c>
    </row>
    <row r="290" spans="1:11" x14ac:dyDescent="0.25">
      <c r="A290" s="3"/>
      <c r="B290" s="9"/>
      <c r="C290" s="9"/>
      <c r="D290" s="16"/>
      <c r="E290" s="16"/>
      <c r="F290" s="25"/>
      <c r="G290" s="28"/>
      <c r="H290" s="40"/>
      <c r="I290" s="9"/>
      <c r="J290" s="53"/>
      <c r="K290" s="62"/>
    </row>
    <row r="291" spans="1:11" ht="15.75" thickBot="1" x14ac:dyDescent="0.3">
      <c r="A291" s="82" t="s">
        <v>3</v>
      </c>
      <c r="B291" s="83"/>
      <c r="C291" s="12"/>
      <c r="D291" s="17">
        <f>SUM(D10:D290)</f>
        <v>2459725.8199999994</v>
      </c>
      <c r="E291" s="17">
        <f>SUM(E10:E290)</f>
        <v>2459913.19</v>
      </c>
      <c r="F291" s="26">
        <f>F9-D291+E291</f>
        <v>187.3699999996461</v>
      </c>
      <c r="G291" s="29"/>
      <c r="H291" s="41"/>
      <c r="I291" s="47"/>
      <c r="J291" s="54"/>
      <c r="K291" s="63"/>
    </row>
    <row r="292" spans="1:11" x14ac:dyDescent="0.25">
      <c r="A292" s="4" t="s">
        <v>4</v>
      </c>
      <c r="B292" s="1"/>
      <c r="C292" s="1"/>
      <c r="D292" s="14"/>
      <c r="E292" s="1"/>
      <c r="F292" s="1"/>
      <c r="G292" s="1"/>
      <c r="H292" s="1"/>
      <c r="I292" s="1"/>
      <c r="J292" s="52"/>
      <c r="K292" s="60"/>
    </row>
    <row r="293" spans="1:11" x14ac:dyDescent="0.25">
      <c r="A293" s="4"/>
      <c r="B293" s="1"/>
      <c r="C293" s="1"/>
      <c r="D293" s="14"/>
      <c r="E293" s="1"/>
      <c r="F293" s="1"/>
      <c r="G293" s="1"/>
      <c r="H293" s="1"/>
      <c r="I293" s="1"/>
      <c r="J293" s="52"/>
      <c r="K293" s="60"/>
    </row>
    <row r="294" spans="1:11" x14ac:dyDescent="0.25">
      <c r="A294" s="4"/>
      <c r="B294" s="1"/>
      <c r="C294" s="1"/>
      <c r="D294" s="14"/>
      <c r="E294" s="1"/>
      <c r="F294" s="1"/>
      <c r="G294" s="1"/>
      <c r="H294" s="1"/>
      <c r="I294" s="1"/>
      <c r="J294" s="52"/>
      <c r="K294" s="60"/>
    </row>
    <row r="295" spans="1:11" x14ac:dyDescent="0.25">
      <c r="D295" s="13"/>
      <c r="J295" s="51"/>
      <c r="K295" s="59"/>
    </row>
    <row r="296" spans="1:11" ht="25.5" x14ac:dyDescent="0.25">
      <c r="C296" s="84" t="s">
        <v>16</v>
      </c>
      <c r="D296" s="84"/>
      <c r="E296" s="84"/>
      <c r="F296" s="84"/>
      <c r="G296" s="84"/>
      <c r="H296" s="84"/>
      <c r="I296" s="84"/>
      <c r="J296" s="84"/>
      <c r="K296" s="84"/>
    </row>
    <row r="297" spans="1:11" x14ac:dyDescent="0.25">
      <c r="D297" s="13"/>
      <c r="J297" s="51"/>
      <c r="K297" s="59"/>
    </row>
    <row r="298" spans="1:11" ht="18.75" x14ac:dyDescent="0.3">
      <c r="A298" s="85" t="s">
        <v>234</v>
      </c>
      <c r="B298" s="85"/>
      <c r="C298" s="85"/>
      <c r="D298" s="85"/>
      <c r="E298" s="85"/>
      <c r="F298" s="85"/>
      <c r="G298" s="85"/>
      <c r="H298" s="85"/>
      <c r="I298" s="85"/>
      <c r="J298" s="85"/>
      <c r="K298" s="85"/>
    </row>
    <row r="299" spans="1:11" x14ac:dyDescent="0.25">
      <c r="A299" s="1"/>
      <c r="B299" s="1"/>
      <c r="C299" s="1"/>
      <c r="D299" s="14"/>
      <c r="E299" s="1"/>
      <c r="F299" s="1"/>
      <c r="G299" s="1"/>
      <c r="H299" s="1"/>
      <c r="I299" s="1"/>
      <c r="J299" s="52"/>
      <c r="K299" s="60"/>
    </row>
    <row r="300" spans="1:11" x14ac:dyDescent="0.25">
      <c r="A300" s="86" t="s">
        <v>6</v>
      </c>
      <c r="B300" s="87"/>
      <c r="C300" s="87"/>
      <c r="D300" s="87"/>
      <c r="E300" s="88"/>
      <c r="F300" s="1"/>
      <c r="G300" s="89" t="s">
        <v>34</v>
      </c>
      <c r="H300" s="89"/>
      <c r="I300" s="89"/>
      <c r="J300" s="89"/>
      <c r="K300" s="60"/>
    </row>
    <row r="301" spans="1:11" x14ac:dyDescent="0.25">
      <c r="A301" s="91" t="s">
        <v>115</v>
      </c>
      <c r="B301" s="10"/>
      <c r="C301" s="10"/>
      <c r="D301" s="18"/>
      <c r="E301" s="21">
        <f t="shared" ref="E301:E349" si="5">SUMIF($G$8:$G$290,A301,$D$8:$D$290)</f>
        <v>1050</v>
      </c>
      <c r="F301" s="1"/>
      <c r="G301" s="7" t="s">
        <v>59</v>
      </c>
      <c r="H301" s="92"/>
      <c r="I301" s="78">
        <f>SUMIF($G$8:$G$290,G301,$E$8:$E$290)</f>
        <v>559913.19000000006</v>
      </c>
      <c r="J301" s="79"/>
      <c r="K301" s="60"/>
    </row>
    <row r="302" spans="1:11" x14ac:dyDescent="0.25">
      <c r="A302" s="6" t="s">
        <v>230</v>
      </c>
      <c r="B302" s="92"/>
      <c r="C302" s="92"/>
      <c r="D302" s="19"/>
      <c r="E302" s="22">
        <f t="shared" si="5"/>
        <v>4489.0200000000004</v>
      </c>
      <c r="F302" s="1"/>
      <c r="G302" s="7" t="s">
        <v>32</v>
      </c>
      <c r="H302" s="92"/>
      <c r="I302" s="68">
        <f>SUMIF($G$8:$G$290,G302,$E$8:$E$290)</f>
        <v>1900000</v>
      </c>
      <c r="J302" s="69"/>
      <c r="K302" s="60"/>
    </row>
    <row r="303" spans="1:11" x14ac:dyDescent="0.25">
      <c r="A303" s="6" t="s">
        <v>183</v>
      </c>
      <c r="B303" s="92"/>
      <c r="C303" s="92"/>
      <c r="D303" s="19"/>
      <c r="E303" s="22">
        <f t="shared" si="5"/>
        <v>1791058.72</v>
      </c>
      <c r="F303" s="1"/>
      <c r="G303" s="7" t="s">
        <v>235</v>
      </c>
      <c r="H303" s="92"/>
      <c r="I303" s="68">
        <f>SUMIF($G$8:$G$290,G303,$E$8:$E$290)</f>
        <v>0</v>
      </c>
      <c r="J303" s="69"/>
      <c r="K303" s="60"/>
    </row>
    <row r="304" spans="1:11" x14ac:dyDescent="0.25">
      <c r="A304" s="7" t="s">
        <v>194</v>
      </c>
      <c r="B304" s="92"/>
      <c r="C304" s="92"/>
      <c r="D304" s="19"/>
      <c r="E304" s="22">
        <f t="shared" si="5"/>
        <v>5124.82</v>
      </c>
      <c r="F304" s="1"/>
      <c r="G304" s="6" t="s">
        <v>35</v>
      </c>
      <c r="H304" s="1"/>
      <c r="I304" s="68">
        <f>SUMIF($G$8:$G$290,G304,$E$8:$E$290)</f>
        <v>0</v>
      </c>
      <c r="J304" s="69"/>
      <c r="K304" s="60"/>
    </row>
    <row r="305" spans="1:11" x14ac:dyDescent="0.25">
      <c r="A305" s="6" t="s">
        <v>236</v>
      </c>
      <c r="B305" s="92"/>
      <c r="C305" s="92"/>
      <c r="D305" s="19"/>
      <c r="E305" s="22">
        <f t="shared" si="5"/>
        <v>0</v>
      </c>
      <c r="F305" s="1"/>
      <c r="G305" s="6"/>
      <c r="H305" s="1"/>
      <c r="I305" s="68">
        <f>SUMIF($G$8:$G$290,G305,$E$8:$E$290)</f>
        <v>0</v>
      </c>
      <c r="J305" s="69"/>
      <c r="K305" s="60"/>
    </row>
    <row r="306" spans="1:11" x14ac:dyDescent="0.25">
      <c r="A306" s="6" t="s">
        <v>237</v>
      </c>
      <c r="B306" s="92"/>
      <c r="C306" s="92"/>
      <c r="D306" s="19"/>
      <c r="E306" s="22">
        <f t="shared" si="5"/>
        <v>0</v>
      </c>
      <c r="F306" s="1"/>
      <c r="G306" s="37" t="s">
        <v>14</v>
      </c>
      <c r="H306" s="93"/>
      <c r="I306" s="76">
        <f>SUM(I301:J305)</f>
        <v>2459913.19</v>
      </c>
      <c r="J306" s="77"/>
      <c r="K306" s="94">
        <f>E291-I306</f>
        <v>0</v>
      </c>
    </row>
    <row r="307" spans="1:11" x14ac:dyDescent="0.25">
      <c r="A307" s="7" t="s">
        <v>8</v>
      </c>
      <c r="B307" s="92"/>
      <c r="C307" s="92"/>
      <c r="D307" s="19"/>
      <c r="E307" s="22">
        <f t="shared" si="5"/>
        <v>46498.76</v>
      </c>
      <c r="F307" s="1"/>
      <c r="G307" s="95"/>
      <c r="H307" s="96"/>
      <c r="I307" s="49"/>
      <c r="J307" s="56"/>
      <c r="K307" s="60"/>
    </row>
    <row r="308" spans="1:11" x14ac:dyDescent="0.25">
      <c r="A308" s="6" t="s">
        <v>238</v>
      </c>
      <c r="B308" s="92"/>
      <c r="C308" s="92"/>
      <c r="D308" s="19"/>
      <c r="E308" s="22">
        <f t="shared" si="5"/>
        <v>0</v>
      </c>
      <c r="F308" s="1"/>
      <c r="G308" s="33" t="s">
        <v>37</v>
      </c>
      <c r="H308" s="44"/>
      <c r="I308" s="50"/>
      <c r="J308" s="57"/>
      <c r="K308" s="59"/>
    </row>
    <row r="309" spans="1:11" x14ac:dyDescent="0.25">
      <c r="A309" s="6" t="s">
        <v>239</v>
      </c>
      <c r="B309" s="92"/>
      <c r="C309" s="92"/>
      <c r="D309" s="19"/>
      <c r="E309" s="22">
        <f t="shared" si="5"/>
        <v>0</v>
      </c>
      <c r="F309" s="1"/>
      <c r="G309" s="7" t="s">
        <v>38</v>
      </c>
      <c r="H309" s="92"/>
      <c r="I309" s="68">
        <f>'[1]CEF Agosto 2020 - 1922-3'!I218:J218</f>
        <v>1023489.3899999994</v>
      </c>
      <c r="J309" s="69"/>
      <c r="K309" s="59"/>
    </row>
    <row r="310" spans="1:11" x14ac:dyDescent="0.25">
      <c r="A310" s="6" t="s">
        <v>9</v>
      </c>
      <c r="B310" s="92"/>
      <c r="C310" s="92"/>
      <c r="D310" s="19"/>
      <c r="E310" s="22">
        <f t="shared" si="5"/>
        <v>0</v>
      </c>
      <c r="F310" s="1"/>
      <c r="G310" s="6" t="s">
        <v>183</v>
      </c>
      <c r="H310" s="92"/>
      <c r="I310" s="68">
        <f>SUMIF($G$8:$G$290,G310,$D$8:$D$290)</f>
        <v>1791058.72</v>
      </c>
      <c r="J310" s="69"/>
      <c r="K310" s="59"/>
    </row>
    <row r="311" spans="1:11" x14ac:dyDescent="0.25">
      <c r="A311" s="7" t="s">
        <v>10</v>
      </c>
      <c r="B311" s="92"/>
      <c r="C311" s="92"/>
      <c r="D311" s="19"/>
      <c r="E311" s="22">
        <f t="shared" si="5"/>
        <v>2739.07</v>
      </c>
      <c r="F311" s="1"/>
      <c r="G311" s="97" t="s">
        <v>59</v>
      </c>
      <c r="H311" s="98"/>
      <c r="I311" s="68">
        <f>-SUMIF($G$8:$G$290,G311,$E$8:$E$290)</f>
        <v>-559913.19000000006</v>
      </c>
      <c r="J311" s="69"/>
      <c r="K311" s="59"/>
    </row>
    <row r="312" spans="1:11" x14ac:dyDescent="0.25">
      <c r="A312" s="7" t="s">
        <v>99</v>
      </c>
      <c r="B312" s="92"/>
      <c r="C312" s="92"/>
      <c r="D312" s="19"/>
      <c r="E312" s="22">
        <f t="shared" si="5"/>
        <v>84.84</v>
      </c>
      <c r="F312" s="1"/>
      <c r="G312" s="7" t="s">
        <v>39</v>
      </c>
      <c r="H312" s="92"/>
      <c r="I312" s="68">
        <v>-3153.12</v>
      </c>
      <c r="J312" s="69"/>
      <c r="K312" s="59"/>
    </row>
    <row r="313" spans="1:11" x14ac:dyDescent="0.25">
      <c r="A313" s="7" t="s">
        <v>77</v>
      </c>
      <c r="B313" s="92"/>
      <c r="C313" s="92"/>
      <c r="D313" s="19"/>
      <c r="E313" s="22">
        <f t="shared" si="5"/>
        <v>7945</v>
      </c>
      <c r="F313" s="1"/>
      <c r="G313" s="34" t="s">
        <v>40</v>
      </c>
      <c r="H313" s="45"/>
      <c r="I313" s="68">
        <f>-72943.08-389730.36-1788808.36</f>
        <v>-2251481.8000000003</v>
      </c>
      <c r="J313" s="69"/>
      <c r="K313" s="59"/>
    </row>
    <row r="314" spans="1:11" x14ac:dyDescent="0.25">
      <c r="A314" s="7" t="s">
        <v>170</v>
      </c>
      <c r="B314" s="92"/>
      <c r="C314" s="92"/>
      <c r="D314" s="19"/>
      <c r="E314" s="22">
        <f t="shared" si="5"/>
        <v>1437.51</v>
      </c>
      <c r="F314" s="1"/>
      <c r="G314" s="35" t="s">
        <v>41</v>
      </c>
      <c r="H314" s="45"/>
      <c r="I314" s="66">
        <f>SUM(I309:J313)</f>
        <v>0</v>
      </c>
      <c r="J314" s="67"/>
      <c r="K314" s="59"/>
    </row>
    <row r="315" spans="1:11" x14ac:dyDescent="0.25">
      <c r="A315" s="6" t="s">
        <v>207</v>
      </c>
      <c r="B315" s="92"/>
      <c r="C315" s="92"/>
      <c r="D315" s="19"/>
      <c r="E315" s="22">
        <f t="shared" si="5"/>
        <v>43103.840000000004</v>
      </c>
      <c r="F315" s="1"/>
      <c r="G315" s="36"/>
      <c r="J315" s="58"/>
      <c r="K315" s="60"/>
    </row>
    <row r="316" spans="1:11" x14ac:dyDescent="0.25">
      <c r="A316" s="6" t="s">
        <v>201</v>
      </c>
      <c r="B316" s="92"/>
      <c r="C316" s="92"/>
      <c r="D316" s="19"/>
      <c r="E316" s="22">
        <f t="shared" si="5"/>
        <v>44407.94</v>
      </c>
      <c r="F316" s="1"/>
      <c r="G316" s="99" t="s">
        <v>240</v>
      </c>
      <c r="H316" s="100"/>
      <c r="I316" s="101"/>
      <c r="J316" s="102"/>
      <c r="K316" s="60"/>
    </row>
    <row r="317" spans="1:11" x14ac:dyDescent="0.25">
      <c r="A317" s="6" t="s">
        <v>204</v>
      </c>
      <c r="B317" s="92"/>
      <c r="C317" s="92"/>
      <c r="D317" s="19"/>
      <c r="E317" s="22">
        <f t="shared" si="5"/>
        <v>2835.98</v>
      </c>
      <c r="F317" s="1"/>
      <c r="G317" s="91" t="s">
        <v>38</v>
      </c>
      <c r="H317" s="10"/>
      <c r="I317" s="78">
        <f>'[1]Balancete Financeiro'!I139:J139</f>
        <v>0</v>
      </c>
      <c r="J317" s="79"/>
      <c r="K317" s="60"/>
    </row>
    <row r="318" spans="1:11" x14ac:dyDescent="0.25">
      <c r="A318" s="6" t="s">
        <v>185</v>
      </c>
      <c r="B318" s="92"/>
      <c r="C318" s="92"/>
      <c r="D318" s="19"/>
      <c r="E318" s="22">
        <f t="shared" si="5"/>
        <v>1585</v>
      </c>
      <c r="F318" s="1"/>
      <c r="G318" s="6" t="s">
        <v>241</v>
      </c>
      <c r="H318" s="92"/>
      <c r="I318" s="68">
        <f>SUMIF($G$8:$G$290,G318,$E$8:$E$290)</f>
        <v>0</v>
      </c>
      <c r="J318" s="69"/>
      <c r="K318" s="60"/>
    </row>
    <row r="319" spans="1:11" x14ac:dyDescent="0.25">
      <c r="A319" s="6" t="s">
        <v>242</v>
      </c>
      <c r="B319" s="92"/>
      <c r="C319" s="92"/>
      <c r="D319" s="19"/>
      <c r="E319" s="22">
        <f t="shared" si="5"/>
        <v>0</v>
      </c>
      <c r="F319" s="1"/>
      <c r="G319" s="7" t="s">
        <v>243</v>
      </c>
      <c r="H319" s="92"/>
      <c r="I319" s="68">
        <f>-SUMIF($G$8:$G$290,G319,$D$8:$D$290)</f>
        <v>0</v>
      </c>
      <c r="J319" s="69"/>
      <c r="K319" s="60"/>
    </row>
    <row r="320" spans="1:11" x14ac:dyDescent="0.25">
      <c r="A320" s="6" t="s">
        <v>54</v>
      </c>
      <c r="B320" s="92"/>
      <c r="C320" s="92"/>
      <c r="D320" s="19"/>
      <c r="E320" s="22">
        <f t="shared" si="5"/>
        <v>51080.57</v>
      </c>
      <c r="F320" s="1"/>
      <c r="G320" s="7" t="s">
        <v>244</v>
      </c>
      <c r="H320" s="45"/>
      <c r="I320" s="74"/>
      <c r="J320" s="75"/>
      <c r="K320" s="60"/>
    </row>
    <row r="321" spans="1:11" x14ac:dyDescent="0.25">
      <c r="A321" s="6" t="s">
        <v>245</v>
      </c>
      <c r="B321" s="92"/>
      <c r="C321" s="92"/>
      <c r="D321" s="19"/>
      <c r="E321" s="22">
        <f t="shared" si="5"/>
        <v>0</v>
      </c>
      <c r="F321" s="1"/>
      <c r="G321" s="37" t="s">
        <v>246</v>
      </c>
      <c r="H321" s="45"/>
      <c r="I321" s="76">
        <f>SUM(I317:J320)</f>
        <v>0</v>
      </c>
      <c r="J321" s="77"/>
      <c r="K321" s="60"/>
    </row>
    <row r="322" spans="1:11" x14ac:dyDescent="0.25">
      <c r="A322" s="6" t="s">
        <v>96</v>
      </c>
      <c r="D322" s="13"/>
      <c r="E322" s="22">
        <f t="shared" si="5"/>
        <v>1595.7</v>
      </c>
      <c r="F322" s="1"/>
      <c r="G322" s="36"/>
      <c r="J322" s="58"/>
      <c r="K322" s="60"/>
    </row>
    <row r="323" spans="1:11" x14ac:dyDescent="0.25">
      <c r="A323" s="6" t="s">
        <v>83</v>
      </c>
      <c r="B323" s="92"/>
      <c r="C323" s="92"/>
      <c r="D323" s="19"/>
      <c r="E323" s="22">
        <f t="shared" si="5"/>
        <v>7217.7300000000005</v>
      </c>
      <c r="F323" s="1"/>
      <c r="G323" s="33" t="s">
        <v>247</v>
      </c>
      <c r="H323" s="44"/>
      <c r="I323" s="50"/>
      <c r="J323" s="57"/>
      <c r="K323" s="60"/>
    </row>
    <row r="324" spans="1:11" x14ac:dyDescent="0.25">
      <c r="A324" s="6" t="s">
        <v>52</v>
      </c>
      <c r="B324" s="92"/>
      <c r="C324" s="92"/>
      <c r="D324" s="19"/>
      <c r="E324" s="22">
        <f t="shared" si="5"/>
        <v>41802.639999999999</v>
      </c>
      <c r="F324" s="1"/>
      <c r="G324" s="7" t="s">
        <v>38</v>
      </c>
      <c r="H324" s="92"/>
      <c r="I324" s="70">
        <f>'[1]CEF Agosto 2020 - 1922-3'!I232:J232</f>
        <v>3589999.9999999972</v>
      </c>
      <c r="J324" s="71"/>
      <c r="K324" s="60"/>
    </row>
    <row r="325" spans="1:11" x14ac:dyDescent="0.25">
      <c r="A325" s="6" t="s">
        <v>93</v>
      </c>
      <c r="B325" s="92"/>
      <c r="C325" s="92"/>
      <c r="D325" s="19"/>
      <c r="E325" s="22">
        <f t="shared" si="5"/>
        <v>769.7</v>
      </c>
      <c r="F325" s="1"/>
      <c r="G325" s="7" t="s">
        <v>43</v>
      </c>
      <c r="H325" s="92"/>
      <c r="I325" s="72">
        <v>800000</v>
      </c>
      <c r="J325" s="73"/>
      <c r="K325" s="60"/>
    </row>
    <row r="326" spans="1:11" x14ac:dyDescent="0.25">
      <c r="A326" s="7" t="s">
        <v>248</v>
      </c>
      <c r="B326" s="92"/>
      <c r="C326" s="92"/>
      <c r="D326" s="19"/>
      <c r="E326" s="22">
        <f t="shared" si="5"/>
        <v>0</v>
      </c>
      <c r="F326" s="1"/>
      <c r="G326" s="7" t="s">
        <v>32</v>
      </c>
      <c r="H326" s="92"/>
      <c r="I326" s="68">
        <f>-SUMIF($G$8:$G$290,G326,$E$8:$E$290)</f>
        <v>-1900000</v>
      </c>
      <c r="J326" s="69"/>
      <c r="K326" s="60"/>
    </row>
    <row r="327" spans="1:11" x14ac:dyDescent="0.25">
      <c r="A327" s="6" t="s">
        <v>104</v>
      </c>
      <c r="B327" s="92"/>
      <c r="C327" s="92"/>
      <c r="D327" s="19"/>
      <c r="E327" s="22">
        <f t="shared" si="5"/>
        <v>3611.3600000000006</v>
      </c>
      <c r="F327" s="1"/>
      <c r="G327" s="7" t="s">
        <v>249</v>
      </c>
      <c r="H327" s="45"/>
      <c r="I327" s="74">
        <v>-2490000</v>
      </c>
      <c r="J327" s="75"/>
      <c r="K327" s="60"/>
    </row>
    <row r="328" spans="1:11" x14ac:dyDescent="0.25">
      <c r="A328" s="6" t="s">
        <v>67</v>
      </c>
      <c r="B328" s="92"/>
      <c r="C328" s="92"/>
      <c r="D328" s="19"/>
      <c r="E328" s="22">
        <f t="shared" si="5"/>
        <v>31221.359999999993</v>
      </c>
      <c r="F328" s="1"/>
      <c r="G328" s="37" t="s">
        <v>41</v>
      </c>
      <c r="H328" s="45"/>
      <c r="I328" s="66">
        <f>SUM(I324:J327)</f>
        <v>0</v>
      </c>
      <c r="J328" s="67"/>
      <c r="K328" s="60"/>
    </row>
    <row r="329" spans="1:11" x14ac:dyDescent="0.25">
      <c r="A329" s="6" t="s">
        <v>109</v>
      </c>
      <c r="B329" s="92"/>
      <c r="C329" s="92"/>
      <c r="D329" s="19"/>
      <c r="E329" s="22">
        <f t="shared" si="5"/>
        <v>1691</v>
      </c>
      <c r="F329" s="1"/>
      <c r="G329" s="6"/>
      <c r="H329" s="1"/>
      <c r="I329" s="1"/>
      <c r="J329" s="103"/>
      <c r="K329" s="60"/>
    </row>
    <row r="330" spans="1:11" x14ac:dyDescent="0.25">
      <c r="A330" s="6" t="s">
        <v>250</v>
      </c>
      <c r="B330" s="92"/>
      <c r="C330" s="92"/>
      <c r="D330" s="19"/>
      <c r="E330" s="22">
        <f t="shared" si="5"/>
        <v>0</v>
      </c>
      <c r="F330" s="1"/>
      <c r="G330" s="99" t="s">
        <v>251</v>
      </c>
      <c r="H330" s="100"/>
      <c r="I330" s="100"/>
      <c r="J330" s="104"/>
      <c r="K330" s="60"/>
    </row>
    <row r="331" spans="1:11" x14ac:dyDescent="0.25">
      <c r="A331" s="6" t="s">
        <v>252</v>
      </c>
      <c r="B331" s="92"/>
      <c r="C331" s="92"/>
      <c r="D331" s="19"/>
      <c r="E331" s="22">
        <f t="shared" si="5"/>
        <v>0</v>
      </c>
      <c r="F331" s="1"/>
      <c r="G331" s="5" t="s">
        <v>253</v>
      </c>
      <c r="H331" s="105"/>
      <c r="I331" s="78">
        <f>'[1]CEF Agosto 2020 - 1922-3'!I242:J242</f>
        <v>120370.48</v>
      </c>
      <c r="J331" s="79"/>
      <c r="K331" s="60"/>
    </row>
    <row r="332" spans="1:11" x14ac:dyDescent="0.25">
      <c r="A332" s="6" t="s">
        <v>243</v>
      </c>
      <c r="B332" s="92"/>
      <c r="C332" s="92"/>
      <c r="D332" s="19"/>
      <c r="E332" s="22">
        <f t="shared" si="5"/>
        <v>0</v>
      </c>
      <c r="F332" s="1"/>
      <c r="G332" s="6" t="s">
        <v>254</v>
      </c>
      <c r="I332" s="68"/>
      <c r="J332" s="69"/>
      <c r="K332" s="60"/>
    </row>
    <row r="333" spans="1:11" x14ac:dyDescent="0.25">
      <c r="A333" s="6" t="s">
        <v>255</v>
      </c>
      <c r="B333" s="92"/>
      <c r="C333" s="92"/>
      <c r="D333" s="19"/>
      <c r="E333" s="22">
        <f t="shared" si="5"/>
        <v>0</v>
      </c>
      <c r="F333" s="1"/>
      <c r="G333" s="6" t="s">
        <v>249</v>
      </c>
      <c r="H333" s="59"/>
      <c r="I333" s="68">
        <f>-120370.48</f>
        <v>-120370.48</v>
      </c>
      <c r="J333" s="69"/>
      <c r="K333" s="60"/>
    </row>
    <row r="334" spans="1:11" x14ac:dyDescent="0.25">
      <c r="A334" s="6" t="s">
        <v>91</v>
      </c>
      <c r="B334" s="92"/>
      <c r="C334" s="92"/>
      <c r="D334" s="19"/>
      <c r="E334" s="22">
        <f t="shared" si="5"/>
        <v>641.95000000000005</v>
      </c>
      <c r="F334" s="1"/>
      <c r="G334" s="6"/>
      <c r="H334" s="59"/>
      <c r="I334" s="68"/>
      <c r="J334" s="69"/>
      <c r="K334" s="60"/>
    </row>
    <row r="335" spans="1:11" x14ac:dyDescent="0.25">
      <c r="A335" s="6" t="s">
        <v>256</v>
      </c>
      <c r="B335" s="92"/>
      <c r="C335" s="92"/>
      <c r="D335" s="19"/>
      <c r="E335" s="22">
        <f t="shared" si="5"/>
        <v>0</v>
      </c>
      <c r="F335" s="1"/>
      <c r="G335" s="6"/>
      <c r="H335" s="59"/>
      <c r="I335" s="68"/>
      <c r="J335" s="69"/>
      <c r="K335" s="60"/>
    </row>
    <row r="336" spans="1:11" x14ac:dyDescent="0.25">
      <c r="A336" s="6" t="s">
        <v>214</v>
      </c>
      <c r="B336" s="92"/>
      <c r="C336" s="92"/>
      <c r="D336" s="19"/>
      <c r="E336" s="22">
        <f t="shared" si="5"/>
        <v>5687.27</v>
      </c>
      <c r="F336" s="1"/>
      <c r="G336" s="6" t="s">
        <v>257</v>
      </c>
      <c r="H336" s="59"/>
      <c r="I336" s="68">
        <v>0</v>
      </c>
      <c r="J336" s="69"/>
      <c r="K336" s="60"/>
    </row>
    <row r="337" spans="1:11" x14ac:dyDescent="0.25">
      <c r="A337" s="6" t="s">
        <v>180</v>
      </c>
      <c r="B337" s="92"/>
      <c r="C337" s="92"/>
      <c r="D337" s="19"/>
      <c r="E337" s="22">
        <f t="shared" si="5"/>
        <v>1423.09</v>
      </c>
      <c r="F337" s="1"/>
      <c r="G337" s="34" t="s">
        <v>255</v>
      </c>
      <c r="H337" s="45"/>
      <c r="I337" s="74">
        <v>0</v>
      </c>
      <c r="J337" s="75"/>
      <c r="K337" s="60"/>
    </row>
    <row r="338" spans="1:11" x14ac:dyDescent="0.25">
      <c r="A338" s="6" t="s">
        <v>258</v>
      </c>
      <c r="B338" s="92"/>
      <c r="C338" s="92"/>
      <c r="D338" s="19"/>
      <c r="E338" s="22">
        <f t="shared" si="5"/>
        <v>0</v>
      </c>
      <c r="F338" s="1"/>
      <c r="G338" s="37" t="s">
        <v>246</v>
      </c>
      <c r="H338" s="93"/>
      <c r="I338" s="76">
        <f>SUM(I331:J337)</f>
        <v>0</v>
      </c>
      <c r="J338" s="77"/>
      <c r="K338" s="60"/>
    </row>
    <row r="339" spans="1:11" x14ac:dyDescent="0.25">
      <c r="A339" s="6" t="s">
        <v>111</v>
      </c>
      <c r="B339" s="92"/>
      <c r="C339" s="92"/>
      <c r="D339" s="19"/>
      <c r="E339" s="22">
        <f t="shared" si="5"/>
        <v>39116.68</v>
      </c>
      <c r="F339" s="1"/>
      <c r="G339" s="36"/>
      <c r="J339" s="58"/>
      <c r="K339" s="60"/>
    </row>
    <row r="340" spans="1:11" x14ac:dyDescent="0.25">
      <c r="A340" s="6" t="s">
        <v>113</v>
      </c>
      <c r="B340" s="92"/>
      <c r="C340" s="92"/>
      <c r="D340" s="19"/>
      <c r="E340" s="22">
        <f t="shared" si="5"/>
        <v>47088.22</v>
      </c>
      <c r="F340" s="1"/>
      <c r="G340" s="33" t="s">
        <v>259</v>
      </c>
      <c r="H340" s="106"/>
      <c r="I340" s="106"/>
      <c r="J340" s="107"/>
      <c r="K340" s="60"/>
    </row>
    <row r="341" spans="1:11" x14ac:dyDescent="0.25">
      <c r="A341" s="6" t="s">
        <v>69</v>
      </c>
      <c r="D341" s="13"/>
      <c r="E341" s="22">
        <f t="shared" si="5"/>
        <v>3253</v>
      </c>
      <c r="F341" s="1"/>
      <c r="G341" s="6" t="s">
        <v>260</v>
      </c>
      <c r="H341" s="105"/>
      <c r="I341" s="76">
        <v>0</v>
      </c>
      <c r="J341" s="77"/>
      <c r="K341" s="60"/>
    </row>
    <row r="342" spans="1:11" x14ac:dyDescent="0.25">
      <c r="A342" s="6" t="s">
        <v>63</v>
      </c>
      <c r="B342" s="92"/>
      <c r="C342" s="92"/>
      <c r="D342" s="19"/>
      <c r="E342" s="22">
        <f t="shared" si="5"/>
        <v>257900.37</v>
      </c>
      <c r="F342" s="1"/>
      <c r="G342" s="37"/>
      <c r="H342" s="93"/>
      <c r="I342" s="48"/>
      <c r="J342" s="55"/>
      <c r="K342" s="60"/>
    </row>
    <row r="343" spans="1:11" x14ac:dyDescent="0.25">
      <c r="A343" s="6" t="s">
        <v>196</v>
      </c>
      <c r="D343" s="13"/>
      <c r="E343" s="22">
        <f t="shared" si="5"/>
        <v>7166.04</v>
      </c>
      <c r="F343" s="1"/>
      <c r="G343" s="96"/>
      <c r="H343" s="96"/>
      <c r="I343" s="49"/>
      <c r="J343" s="49"/>
      <c r="K343" s="60"/>
    </row>
    <row r="344" spans="1:11" x14ac:dyDescent="0.25">
      <c r="A344" s="6" t="s">
        <v>13</v>
      </c>
      <c r="D344" s="13"/>
      <c r="E344" s="22">
        <f t="shared" si="5"/>
        <v>304.25</v>
      </c>
      <c r="F344" s="1"/>
      <c r="G344" s="96"/>
      <c r="H344" s="96"/>
      <c r="I344" s="49"/>
      <c r="J344" s="49"/>
      <c r="K344" s="60"/>
    </row>
    <row r="345" spans="1:11" x14ac:dyDescent="0.25">
      <c r="A345" s="6" t="s">
        <v>227</v>
      </c>
      <c r="D345" s="13"/>
      <c r="E345" s="22">
        <f t="shared" si="5"/>
        <v>254.09</v>
      </c>
      <c r="F345" s="1"/>
      <c r="G345" s="96"/>
      <c r="H345" s="96"/>
      <c r="I345" s="49"/>
      <c r="J345" s="49"/>
      <c r="K345" s="60"/>
    </row>
    <row r="346" spans="1:11" x14ac:dyDescent="0.25">
      <c r="A346" s="6" t="s">
        <v>102</v>
      </c>
      <c r="D346" s="13"/>
      <c r="E346" s="22">
        <f t="shared" si="5"/>
        <v>3219.6000000000004</v>
      </c>
      <c r="F346" s="1"/>
      <c r="G346" s="96"/>
      <c r="H346" s="96"/>
      <c r="I346" s="49"/>
      <c r="J346" s="49"/>
      <c r="K346" s="60"/>
    </row>
    <row r="347" spans="1:11" x14ac:dyDescent="0.25">
      <c r="A347" s="6" t="s">
        <v>261</v>
      </c>
      <c r="B347" s="92"/>
      <c r="C347" s="92"/>
      <c r="D347" s="19"/>
      <c r="E347" s="22">
        <f t="shared" si="5"/>
        <v>0</v>
      </c>
      <c r="F347" s="1"/>
      <c r="G347" s="96"/>
      <c r="H347" s="96"/>
      <c r="I347" s="49"/>
      <c r="J347" s="49"/>
      <c r="K347" s="60"/>
    </row>
    <row r="348" spans="1:11" x14ac:dyDescent="0.25">
      <c r="A348" s="1" t="s">
        <v>57</v>
      </c>
      <c r="B348" s="92"/>
      <c r="C348" s="92"/>
      <c r="D348" s="19"/>
      <c r="E348" s="22">
        <f t="shared" si="5"/>
        <v>1697.5</v>
      </c>
      <c r="F348" s="1"/>
      <c r="G348" s="96"/>
      <c r="H348" s="96"/>
      <c r="I348" s="49"/>
      <c r="J348" s="49"/>
      <c r="K348" s="60"/>
    </row>
    <row r="349" spans="1:11" x14ac:dyDescent="0.25">
      <c r="A349" s="1" t="s">
        <v>175</v>
      </c>
      <c r="B349" s="92"/>
      <c r="C349" s="92"/>
      <c r="D349" s="19"/>
      <c r="E349" s="22">
        <f t="shared" si="5"/>
        <v>623.20000000000005</v>
      </c>
      <c r="F349" s="1"/>
      <c r="G349" s="96"/>
      <c r="H349" s="96"/>
      <c r="I349" s="49"/>
      <c r="J349" s="49"/>
      <c r="K349" s="60"/>
    </row>
    <row r="350" spans="1:11" x14ac:dyDescent="0.25">
      <c r="A350" s="64" t="s">
        <v>14</v>
      </c>
      <c r="B350" s="65"/>
      <c r="C350" s="65"/>
      <c r="D350" s="20"/>
      <c r="E350" s="23">
        <f>SUM(E301:E349)</f>
        <v>2459725.8200000008</v>
      </c>
      <c r="F350" s="1"/>
      <c r="G350" s="96"/>
      <c r="H350" s="96"/>
      <c r="I350" s="49"/>
      <c r="J350" s="49"/>
      <c r="K350" s="60"/>
    </row>
    <row r="351" spans="1:11" x14ac:dyDescent="0.25">
      <c r="F351" s="1"/>
      <c r="G351" s="96"/>
      <c r="H351" s="96"/>
      <c r="I351" s="49"/>
      <c r="J351" s="49"/>
      <c r="K351" s="60"/>
    </row>
  </sheetData>
  <mergeCells count="43">
    <mergeCell ref="I335:J335"/>
    <mergeCell ref="I336:J336"/>
    <mergeCell ref="I337:J337"/>
    <mergeCell ref="I338:J338"/>
    <mergeCell ref="I341:J341"/>
    <mergeCell ref="A350:C350"/>
    <mergeCell ref="I327:J327"/>
    <mergeCell ref="I328:J328"/>
    <mergeCell ref="I331:J331"/>
    <mergeCell ref="I332:J332"/>
    <mergeCell ref="I333:J333"/>
    <mergeCell ref="I334:J334"/>
    <mergeCell ref="I319:J319"/>
    <mergeCell ref="I320:J320"/>
    <mergeCell ref="I321:J321"/>
    <mergeCell ref="I324:J324"/>
    <mergeCell ref="I325:J325"/>
    <mergeCell ref="I326:J326"/>
    <mergeCell ref="I312:J312"/>
    <mergeCell ref="I313:J313"/>
    <mergeCell ref="I314:J314"/>
    <mergeCell ref="I316:J316"/>
    <mergeCell ref="I317:J317"/>
    <mergeCell ref="I318:J318"/>
    <mergeCell ref="I304:J304"/>
    <mergeCell ref="I305:J305"/>
    <mergeCell ref="I306:J306"/>
    <mergeCell ref="I309:J309"/>
    <mergeCell ref="I310:J310"/>
    <mergeCell ref="G311:H311"/>
    <mergeCell ref="I311:J311"/>
    <mergeCell ref="A298:K298"/>
    <mergeCell ref="A300:E300"/>
    <mergeCell ref="G300:J300"/>
    <mergeCell ref="I301:J301"/>
    <mergeCell ref="I302:J302"/>
    <mergeCell ref="I303:J303"/>
    <mergeCell ref="C2:K2"/>
    <mergeCell ref="A4:K4"/>
    <mergeCell ref="A6:F6"/>
    <mergeCell ref="G6:K6"/>
    <mergeCell ref="A291:B291"/>
    <mergeCell ref="C296:K29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workbookViewId="0">
      <selection activeCell="G17" sqref="G17"/>
    </sheetView>
  </sheetViews>
  <sheetFormatPr defaultRowHeight="15" x14ac:dyDescent="0.25"/>
  <cols>
    <col min="1" max="1" width="10.42578125" bestFit="1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0" bestFit="1" customWidth="1"/>
    <col min="10" max="10" width="4.7109375" bestFit="1" customWidth="1"/>
    <col min="11" max="11" width="10.42578125" bestFit="1" customWidth="1"/>
  </cols>
  <sheetData>
    <row r="1" spans="1:11" x14ac:dyDescent="0.25">
      <c r="D1" s="13"/>
      <c r="J1" s="51"/>
      <c r="K1" s="59"/>
    </row>
    <row r="2" spans="1:11" ht="25.5" x14ac:dyDescent="0.25">
      <c r="C2" s="84" t="s">
        <v>16</v>
      </c>
      <c r="D2" s="84"/>
      <c r="E2" s="84"/>
      <c r="F2" s="84"/>
      <c r="G2" s="84"/>
      <c r="H2" s="84"/>
      <c r="I2" s="84"/>
      <c r="J2" s="84"/>
      <c r="K2" s="84"/>
    </row>
    <row r="3" spans="1:11" x14ac:dyDescent="0.25">
      <c r="D3" s="13"/>
      <c r="J3" s="51"/>
      <c r="K3" s="59"/>
    </row>
    <row r="4" spans="1:11" ht="18.75" x14ac:dyDescent="0.3">
      <c r="A4" s="85" t="s">
        <v>262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x14ac:dyDescent="0.25">
      <c r="D5" s="13"/>
      <c r="J5" s="51"/>
      <c r="K5" s="59"/>
    </row>
    <row r="6" spans="1:11" x14ac:dyDescent="0.25">
      <c r="A6" s="90" t="s">
        <v>1</v>
      </c>
      <c r="B6" s="90"/>
      <c r="C6" s="90"/>
      <c r="D6" s="90"/>
      <c r="E6" s="90"/>
      <c r="F6" s="90"/>
      <c r="G6" s="90" t="s">
        <v>29</v>
      </c>
      <c r="H6" s="90"/>
      <c r="I6" s="90"/>
      <c r="J6" s="90"/>
      <c r="K6" s="90"/>
    </row>
    <row r="7" spans="1:11" ht="15.75" thickBot="1" x14ac:dyDescent="0.3">
      <c r="A7" s="1"/>
      <c r="B7" s="1"/>
      <c r="C7" s="1"/>
      <c r="D7" s="14"/>
      <c r="E7" s="1"/>
      <c r="F7" s="1"/>
      <c r="G7" s="1"/>
      <c r="H7" s="1"/>
      <c r="I7" s="1"/>
      <c r="J7" s="52"/>
      <c r="K7" s="60"/>
    </row>
    <row r="8" spans="1:11" x14ac:dyDescent="0.25">
      <c r="A8" s="2" t="s">
        <v>2</v>
      </c>
      <c r="B8" s="8" t="s">
        <v>15</v>
      </c>
      <c r="C8" s="8" t="s">
        <v>17</v>
      </c>
      <c r="D8" s="15" t="s">
        <v>26</v>
      </c>
      <c r="E8" s="8" t="s">
        <v>27</v>
      </c>
      <c r="F8" s="24" t="s">
        <v>28</v>
      </c>
      <c r="G8" s="27" t="s">
        <v>30</v>
      </c>
      <c r="H8" s="39" t="s">
        <v>44</v>
      </c>
      <c r="I8" s="8" t="s">
        <v>47</v>
      </c>
      <c r="J8" s="8" t="s">
        <v>48</v>
      </c>
      <c r="K8" s="61" t="s">
        <v>49</v>
      </c>
    </row>
    <row r="9" spans="1:11" x14ac:dyDescent="0.25">
      <c r="A9" s="3"/>
      <c r="B9" s="9"/>
      <c r="C9" s="9" t="s">
        <v>18</v>
      </c>
      <c r="D9" s="16"/>
      <c r="E9" s="16"/>
      <c r="F9" s="25">
        <v>0</v>
      </c>
      <c r="G9" s="28"/>
      <c r="H9" s="40"/>
      <c r="I9" s="9"/>
      <c r="J9" s="53"/>
      <c r="K9" s="62"/>
    </row>
    <row r="10" spans="1:11" x14ac:dyDescent="0.25">
      <c r="A10" s="3">
        <v>44103</v>
      </c>
      <c r="B10" s="9">
        <v>291057</v>
      </c>
      <c r="C10" s="9" t="s">
        <v>20</v>
      </c>
      <c r="D10" s="16"/>
      <c r="E10" s="16">
        <v>19000</v>
      </c>
      <c r="F10" s="25">
        <f t="shared" ref="F10:F12" si="0">F9-D10+E10</f>
        <v>19000</v>
      </c>
      <c r="G10" s="28" t="s">
        <v>263</v>
      </c>
      <c r="H10" s="40"/>
      <c r="I10" s="9"/>
      <c r="J10" s="53"/>
      <c r="K10" s="62"/>
    </row>
    <row r="11" spans="1:11" x14ac:dyDescent="0.25">
      <c r="A11" s="3">
        <v>44103</v>
      </c>
      <c r="B11" s="9">
        <v>274270</v>
      </c>
      <c r="C11" s="9" t="s">
        <v>21</v>
      </c>
      <c r="D11" s="16">
        <v>17673.830000000002</v>
      </c>
      <c r="E11" s="16"/>
      <c r="F11" s="25">
        <f t="shared" si="0"/>
        <v>1326.1699999999983</v>
      </c>
      <c r="G11" s="28" t="s">
        <v>9</v>
      </c>
      <c r="H11" s="40"/>
      <c r="I11" s="9"/>
      <c r="J11" s="53"/>
      <c r="K11" s="62"/>
    </row>
    <row r="12" spans="1:11" x14ac:dyDescent="0.25">
      <c r="A12" s="3">
        <v>44104</v>
      </c>
      <c r="B12" s="9">
        <v>274270</v>
      </c>
      <c r="C12" s="9" t="s">
        <v>21</v>
      </c>
      <c r="D12" s="16">
        <v>470.41</v>
      </c>
      <c r="E12" s="16"/>
      <c r="F12" s="25">
        <f t="shared" si="0"/>
        <v>855.75999999999817</v>
      </c>
      <c r="G12" s="28" t="s">
        <v>12</v>
      </c>
      <c r="H12" s="40"/>
      <c r="I12" s="9"/>
      <c r="J12" s="53"/>
      <c r="K12" s="62"/>
    </row>
    <row r="13" spans="1:11" x14ac:dyDescent="0.25">
      <c r="A13" s="3"/>
      <c r="B13" s="9"/>
      <c r="C13" s="9"/>
      <c r="D13" s="16"/>
      <c r="E13" s="16"/>
      <c r="F13" s="25"/>
      <c r="G13" s="28"/>
      <c r="H13" s="40"/>
      <c r="I13" s="9"/>
      <c r="J13" s="53"/>
      <c r="K13" s="62"/>
    </row>
    <row r="14" spans="1:11" ht="15.75" thickBot="1" x14ac:dyDescent="0.3">
      <c r="A14" s="82" t="s">
        <v>3</v>
      </c>
      <c r="B14" s="83"/>
      <c r="C14" s="12"/>
      <c r="D14" s="17">
        <f>SUM(D10:D13)</f>
        <v>18144.240000000002</v>
      </c>
      <c r="E14" s="17">
        <f>SUM(E10:E13)</f>
        <v>19000</v>
      </c>
      <c r="F14" s="26">
        <f>F9-D14+E14</f>
        <v>855.7599999999984</v>
      </c>
      <c r="G14" s="29"/>
      <c r="H14" s="41"/>
      <c r="I14" s="47"/>
      <c r="J14" s="54"/>
      <c r="K14" s="63"/>
    </row>
    <row r="15" spans="1:11" x14ac:dyDescent="0.25">
      <c r="A15" s="4" t="s">
        <v>4</v>
      </c>
      <c r="B15" s="1"/>
      <c r="C15" s="1"/>
      <c r="D15" s="14"/>
      <c r="E15" s="1"/>
      <c r="F15" s="1"/>
      <c r="G15" s="1"/>
      <c r="H15" s="1"/>
      <c r="I15" s="1"/>
      <c r="J15" s="52"/>
      <c r="K15" s="60"/>
    </row>
    <row r="16" spans="1:11" x14ac:dyDescent="0.25">
      <c r="A16" s="4"/>
      <c r="B16" s="1"/>
      <c r="C16" s="1"/>
      <c r="D16" s="14"/>
      <c r="E16" s="1"/>
      <c r="F16" s="1"/>
      <c r="G16" s="1"/>
      <c r="H16" s="1"/>
      <c r="I16" s="1"/>
      <c r="J16" s="52"/>
      <c r="K16" s="60"/>
    </row>
    <row r="17" spans="1:11" x14ac:dyDescent="0.25">
      <c r="A17" s="4"/>
      <c r="B17" s="1"/>
      <c r="C17" s="1"/>
      <c r="D17" s="14"/>
      <c r="E17" s="1"/>
      <c r="F17" s="1"/>
      <c r="G17" s="1"/>
      <c r="H17" s="1"/>
      <c r="I17" s="1"/>
      <c r="J17" s="52"/>
      <c r="K17" s="60"/>
    </row>
    <row r="18" spans="1:11" x14ac:dyDescent="0.25">
      <c r="D18" s="13"/>
      <c r="J18" s="51"/>
      <c r="K18" s="59"/>
    </row>
    <row r="19" spans="1:11" ht="25.5" x14ac:dyDescent="0.25">
      <c r="C19" s="84" t="s">
        <v>16</v>
      </c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D20" s="13"/>
      <c r="J20" s="51"/>
      <c r="K20" s="59"/>
    </row>
    <row r="21" spans="1:11" ht="18.75" x14ac:dyDescent="0.3">
      <c r="A21" s="85" t="s">
        <v>264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</row>
    <row r="22" spans="1:11" x14ac:dyDescent="0.25">
      <c r="A22" s="1"/>
      <c r="B22" s="1"/>
      <c r="C22" s="1"/>
      <c r="D22" s="14"/>
      <c r="E22" s="1"/>
      <c r="F22" s="1"/>
      <c r="G22" s="1"/>
      <c r="H22" s="1"/>
      <c r="I22" s="1"/>
      <c r="J22" s="52"/>
      <c r="K22" s="60"/>
    </row>
    <row r="23" spans="1:11" x14ac:dyDescent="0.25">
      <c r="A23" s="86" t="s">
        <v>6</v>
      </c>
      <c r="B23" s="87"/>
      <c r="C23" s="87"/>
      <c r="D23" s="87"/>
      <c r="E23" s="88"/>
      <c r="F23" s="1"/>
      <c r="G23" s="89" t="s">
        <v>34</v>
      </c>
      <c r="H23" s="89"/>
      <c r="I23" s="89"/>
      <c r="J23" s="89"/>
      <c r="K23" s="60"/>
    </row>
    <row r="24" spans="1:11" x14ac:dyDescent="0.25">
      <c r="A24" s="5" t="s">
        <v>7</v>
      </c>
      <c r="B24" s="10"/>
      <c r="C24" s="10"/>
      <c r="D24" s="18"/>
      <c r="E24" s="21">
        <f t="shared" ref="E24:E42" si="1">SUMIF($G$8:$G$13,A24,$D$8:$D$13)</f>
        <v>0</v>
      </c>
      <c r="F24" s="1"/>
      <c r="G24" s="7" t="s">
        <v>263</v>
      </c>
      <c r="H24" s="92"/>
      <c r="I24" s="78">
        <f>SUMIF($G$8:$G$13,G24,$E$8:$E$13)</f>
        <v>19000</v>
      </c>
      <c r="J24" s="79"/>
      <c r="K24" s="60"/>
    </row>
    <row r="25" spans="1:11" x14ac:dyDescent="0.25">
      <c r="A25" s="6" t="s">
        <v>8</v>
      </c>
      <c r="B25" s="92"/>
      <c r="C25" s="92"/>
      <c r="D25" s="19"/>
      <c r="E25" s="22">
        <f t="shared" si="1"/>
        <v>0</v>
      </c>
      <c r="F25" s="1"/>
      <c r="G25" s="7" t="s">
        <v>32</v>
      </c>
      <c r="H25" s="92"/>
      <c r="I25" s="68">
        <f>SUMIF($G$8:$G$13,G25,$E$8:$E$13)</f>
        <v>0</v>
      </c>
      <c r="J25" s="69"/>
      <c r="K25" s="60"/>
    </row>
    <row r="26" spans="1:11" x14ac:dyDescent="0.25">
      <c r="A26" s="6" t="s">
        <v>9</v>
      </c>
      <c r="B26" s="92"/>
      <c r="C26" s="92"/>
      <c r="D26" s="19"/>
      <c r="E26" s="22">
        <f t="shared" si="1"/>
        <v>17673.830000000002</v>
      </c>
      <c r="F26" s="1"/>
      <c r="G26" s="7" t="s">
        <v>31</v>
      </c>
      <c r="H26" s="92"/>
      <c r="I26" s="68">
        <f>SUMIF($G$8:$G$13,G26,$E$8:$E$13)</f>
        <v>0</v>
      </c>
      <c r="J26" s="69"/>
      <c r="K26" s="60"/>
    </row>
    <row r="27" spans="1:11" x14ac:dyDescent="0.25">
      <c r="A27" s="7" t="s">
        <v>10</v>
      </c>
      <c r="B27" s="92"/>
      <c r="C27" s="92"/>
      <c r="D27" s="19"/>
      <c r="E27" s="22">
        <f t="shared" si="1"/>
        <v>0</v>
      </c>
      <c r="F27" s="1"/>
      <c r="G27" s="97" t="s">
        <v>35</v>
      </c>
      <c r="H27" s="98"/>
      <c r="I27" s="68">
        <f>SUMIF($G$8:$G$13,G27,$E$8:$E$13)</f>
        <v>0</v>
      </c>
      <c r="J27" s="69"/>
      <c r="K27" s="60"/>
    </row>
    <row r="28" spans="1:11" x14ac:dyDescent="0.25">
      <c r="A28" s="6" t="s">
        <v>11</v>
      </c>
      <c r="B28" s="92"/>
      <c r="C28" s="92"/>
      <c r="D28" s="19"/>
      <c r="E28" s="22">
        <f t="shared" si="1"/>
        <v>0</v>
      </c>
      <c r="F28" s="1"/>
      <c r="G28" s="97" t="s">
        <v>36</v>
      </c>
      <c r="H28" s="98"/>
      <c r="I28" s="68">
        <f>SUMIF($G$8:$G$13,G28,$E$8:$E$13)</f>
        <v>0</v>
      </c>
      <c r="J28" s="69"/>
      <c r="K28" s="60"/>
    </row>
    <row r="29" spans="1:11" x14ac:dyDescent="0.25">
      <c r="A29" s="6" t="s">
        <v>12</v>
      </c>
      <c r="B29" s="92"/>
      <c r="C29" s="92"/>
      <c r="D29" s="19"/>
      <c r="E29" s="22">
        <f t="shared" si="1"/>
        <v>470.41</v>
      </c>
      <c r="F29" s="1"/>
      <c r="G29" s="37" t="s">
        <v>14</v>
      </c>
      <c r="H29" s="93"/>
      <c r="I29" s="76">
        <f>SUM(I24:J28)</f>
        <v>19000</v>
      </c>
      <c r="J29" s="77"/>
      <c r="K29" s="60"/>
    </row>
    <row r="30" spans="1:11" x14ac:dyDescent="0.25">
      <c r="A30" s="6" t="s">
        <v>13</v>
      </c>
      <c r="B30" s="92"/>
      <c r="C30" s="92"/>
      <c r="D30" s="19"/>
      <c r="E30" s="22">
        <f t="shared" si="1"/>
        <v>0</v>
      </c>
      <c r="F30" s="1"/>
      <c r="G30" s="95"/>
      <c r="H30" s="96"/>
      <c r="I30" s="49"/>
      <c r="J30" s="56"/>
      <c r="K30" s="60"/>
    </row>
    <row r="31" spans="1:11" x14ac:dyDescent="0.25">
      <c r="A31" s="6"/>
      <c r="B31" s="92"/>
      <c r="C31" s="92"/>
      <c r="D31" s="19"/>
      <c r="E31" s="22">
        <f t="shared" si="1"/>
        <v>0</v>
      </c>
      <c r="F31" s="1"/>
      <c r="G31" s="33" t="s">
        <v>37</v>
      </c>
      <c r="H31" s="44"/>
      <c r="I31" s="50"/>
      <c r="J31" s="57"/>
      <c r="K31" s="59"/>
    </row>
    <row r="32" spans="1:11" x14ac:dyDescent="0.25">
      <c r="A32" s="6"/>
      <c r="B32" s="92"/>
      <c r="C32" s="92"/>
      <c r="D32" s="19"/>
      <c r="E32" s="22">
        <f t="shared" si="1"/>
        <v>0</v>
      </c>
      <c r="F32" s="1"/>
      <c r="G32" s="7" t="s">
        <v>38</v>
      </c>
      <c r="H32" s="92"/>
      <c r="I32" s="78">
        <v>0</v>
      </c>
      <c r="J32" s="79"/>
      <c r="K32" s="59"/>
    </row>
    <row r="33" spans="1:11" x14ac:dyDescent="0.25">
      <c r="A33" s="6"/>
      <c r="B33" s="92"/>
      <c r="C33" s="92"/>
      <c r="D33" s="19"/>
      <c r="E33" s="22">
        <f t="shared" si="1"/>
        <v>0</v>
      </c>
      <c r="F33" s="1"/>
      <c r="G33" s="6" t="s">
        <v>7</v>
      </c>
      <c r="H33" s="92"/>
      <c r="I33" s="68">
        <f>SUMIF($G$8:$G$13,G33,$D$8:$D$13)</f>
        <v>0</v>
      </c>
      <c r="J33" s="69"/>
      <c r="K33" s="59"/>
    </row>
    <row r="34" spans="1:11" x14ac:dyDescent="0.25">
      <c r="A34" s="6"/>
      <c r="B34" s="92"/>
      <c r="C34" s="92"/>
      <c r="D34" s="19"/>
      <c r="E34" s="22">
        <f t="shared" si="1"/>
        <v>0</v>
      </c>
      <c r="F34" s="1"/>
      <c r="G34" s="97" t="s">
        <v>33</v>
      </c>
      <c r="H34" s="98"/>
      <c r="I34" s="68">
        <f>-SUMIF($G$8:$G$13,G34,$E$8:$E$13)</f>
        <v>0</v>
      </c>
      <c r="J34" s="69"/>
      <c r="K34" s="59"/>
    </row>
    <row r="35" spans="1:11" x14ac:dyDescent="0.25">
      <c r="A35" s="6"/>
      <c r="B35" s="92"/>
      <c r="C35" s="92"/>
      <c r="D35" s="19"/>
      <c r="E35" s="22">
        <f t="shared" si="1"/>
        <v>0</v>
      </c>
      <c r="F35" s="1"/>
      <c r="G35" s="7" t="s">
        <v>39</v>
      </c>
      <c r="H35" s="92"/>
      <c r="I35" s="68">
        <v>-6.77</v>
      </c>
      <c r="J35" s="69"/>
      <c r="K35" s="59"/>
    </row>
    <row r="36" spans="1:11" x14ac:dyDescent="0.25">
      <c r="A36" s="7"/>
      <c r="B36" s="92"/>
      <c r="C36" s="92"/>
      <c r="D36" s="19"/>
      <c r="E36" s="22">
        <f t="shared" si="1"/>
        <v>0</v>
      </c>
      <c r="F36" s="1"/>
      <c r="G36" s="34" t="s">
        <v>265</v>
      </c>
      <c r="H36" s="45"/>
      <c r="I36" s="68">
        <f>10380</f>
        <v>10380</v>
      </c>
      <c r="J36" s="69"/>
      <c r="K36" s="59"/>
    </row>
    <row r="37" spans="1:11" x14ac:dyDescent="0.25">
      <c r="A37" s="6"/>
      <c r="B37" s="92"/>
      <c r="C37" s="92"/>
      <c r="D37" s="19"/>
      <c r="E37" s="22">
        <f t="shared" si="1"/>
        <v>0</v>
      </c>
      <c r="F37" s="1"/>
      <c r="G37" s="35" t="s">
        <v>41</v>
      </c>
      <c r="H37" s="45"/>
      <c r="I37" s="66">
        <f>SUM(I32:J36)</f>
        <v>10373.23</v>
      </c>
      <c r="J37" s="67"/>
      <c r="K37" s="59"/>
    </row>
    <row r="38" spans="1:11" x14ac:dyDescent="0.25">
      <c r="A38" s="6"/>
      <c r="B38" s="92"/>
      <c r="C38" s="92"/>
      <c r="D38" s="19"/>
      <c r="E38" s="22">
        <f t="shared" si="1"/>
        <v>0</v>
      </c>
      <c r="F38" s="1"/>
      <c r="G38" s="36"/>
      <c r="J38" s="58"/>
      <c r="K38" s="60"/>
    </row>
    <row r="39" spans="1:11" x14ac:dyDescent="0.25">
      <c r="A39" s="6"/>
      <c r="B39" s="92"/>
      <c r="C39" s="92"/>
      <c r="D39" s="19"/>
      <c r="E39" s="22">
        <f t="shared" si="1"/>
        <v>0</v>
      </c>
      <c r="F39" s="1"/>
      <c r="G39" s="33" t="s">
        <v>42</v>
      </c>
      <c r="H39" s="44"/>
      <c r="I39" s="50"/>
      <c r="J39" s="57"/>
      <c r="K39" s="60"/>
    </row>
    <row r="40" spans="1:11" x14ac:dyDescent="0.25">
      <c r="A40" s="6"/>
      <c r="B40" s="92"/>
      <c r="C40" s="92"/>
      <c r="D40" s="19"/>
      <c r="E40" s="22">
        <f t="shared" si="1"/>
        <v>0</v>
      </c>
      <c r="F40" s="1"/>
      <c r="G40" s="7" t="s">
        <v>38</v>
      </c>
      <c r="H40" s="92"/>
      <c r="I40" s="70">
        <f>'[1]CEF Agosto 2020 - 168-5'!I63:J63</f>
        <v>0</v>
      </c>
      <c r="J40" s="71"/>
      <c r="K40" s="60"/>
    </row>
    <row r="41" spans="1:11" x14ac:dyDescent="0.25">
      <c r="A41" s="6"/>
      <c r="B41" s="92"/>
      <c r="C41" s="92"/>
      <c r="D41" s="19"/>
      <c r="E41" s="22">
        <f t="shared" si="1"/>
        <v>0</v>
      </c>
      <c r="F41" s="1"/>
      <c r="G41" s="7" t="s">
        <v>43</v>
      </c>
      <c r="H41" s="92"/>
      <c r="I41" s="72">
        <v>0</v>
      </c>
      <c r="J41" s="73"/>
      <c r="K41" s="60"/>
    </row>
    <row r="42" spans="1:11" x14ac:dyDescent="0.25">
      <c r="A42" s="6"/>
      <c r="B42" s="92"/>
      <c r="C42" s="92"/>
      <c r="D42" s="19"/>
      <c r="E42" s="22">
        <f t="shared" si="1"/>
        <v>0</v>
      </c>
      <c r="F42" s="1"/>
      <c r="G42" s="7" t="s">
        <v>32</v>
      </c>
      <c r="H42" s="92"/>
      <c r="I42" s="68">
        <f>-SUMIF($G$8:$G$12,G42,$E$8:$E$12)</f>
        <v>0</v>
      </c>
      <c r="J42" s="69"/>
      <c r="K42" s="60"/>
    </row>
    <row r="43" spans="1:11" x14ac:dyDescent="0.25">
      <c r="A43" s="6"/>
      <c r="B43" s="92"/>
      <c r="C43" s="92"/>
      <c r="D43" s="19"/>
      <c r="E43" s="22"/>
      <c r="F43" s="1"/>
      <c r="G43" s="7"/>
      <c r="H43" s="45"/>
      <c r="I43" s="74"/>
      <c r="J43" s="75"/>
      <c r="K43" s="60"/>
    </row>
    <row r="44" spans="1:11" x14ac:dyDescent="0.25">
      <c r="A44" s="64" t="s">
        <v>14</v>
      </c>
      <c r="B44" s="65"/>
      <c r="C44" s="65"/>
      <c r="D44" s="20"/>
      <c r="E44" s="23">
        <f>SUM(E24:E43)</f>
        <v>18144.240000000002</v>
      </c>
      <c r="F44" s="1"/>
      <c r="G44" s="37" t="s">
        <v>41</v>
      </c>
      <c r="H44" s="45"/>
      <c r="I44" s="66">
        <f>SUM(I40:J43)</f>
        <v>0</v>
      </c>
      <c r="J44" s="67"/>
      <c r="K44" s="60"/>
    </row>
    <row r="45" spans="1:11" x14ac:dyDescent="0.25">
      <c r="F45" s="1"/>
      <c r="G45" s="96"/>
      <c r="H45" s="96"/>
      <c r="I45" s="49"/>
      <c r="J45" s="49"/>
      <c r="K45" s="60"/>
    </row>
    <row r="46" spans="1:11" x14ac:dyDescent="0.25">
      <c r="F46" s="1"/>
      <c r="G46" s="96"/>
      <c r="H46" s="96"/>
      <c r="I46" s="49"/>
      <c r="J46" s="49"/>
      <c r="K46" s="60"/>
    </row>
  </sheetData>
  <mergeCells count="30">
    <mergeCell ref="I40:J40"/>
    <mergeCell ref="I41:J41"/>
    <mergeCell ref="I42:J42"/>
    <mergeCell ref="I43:J43"/>
    <mergeCell ref="A44:C44"/>
    <mergeCell ref="I44:J44"/>
    <mergeCell ref="I33:J33"/>
    <mergeCell ref="G34:H34"/>
    <mergeCell ref="I34:J34"/>
    <mergeCell ref="I35:J35"/>
    <mergeCell ref="I36:J36"/>
    <mergeCell ref="I37:J37"/>
    <mergeCell ref="G27:H27"/>
    <mergeCell ref="I27:J27"/>
    <mergeCell ref="G28:H28"/>
    <mergeCell ref="I28:J28"/>
    <mergeCell ref="I29:J29"/>
    <mergeCell ref="I32:J32"/>
    <mergeCell ref="A21:K21"/>
    <mergeCell ref="A23:E23"/>
    <mergeCell ref="G23:J23"/>
    <mergeCell ref="I24:J24"/>
    <mergeCell ref="I25:J25"/>
    <mergeCell ref="I26:J26"/>
    <mergeCell ref="C2:K2"/>
    <mergeCell ref="A4:K4"/>
    <mergeCell ref="A6:F6"/>
    <mergeCell ref="G6:K6"/>
    <mergeCell ref="A14:B14"/>
    <mergeCell ref="C19:K19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6DDA7-49CE-4105-A2EC-D05445D8E78B}">
  <dimension ref="A1:K84"/>
  <sheetViews>
    <sheetView workbookViewId="0">
      <selection activeCell="C27" sqref="C27"/>
    </sheetView>
  </sheetViews>
  <sheetFormatPr defaultRowHeight="15" x14ac:dyDescent="0.25"/>
  <cols>
    <col min="1" max="1" width="10.42578125" bestFit="1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0" bestFit="1" customWidth="1"/>
    <col min="10" max="10" width="4.7109375" bestFit="1" customWidth="1"/>
    <col min="11" max="11" width="11" bestFit="1" customWidth="1"/>
  </cols>
  <sheetData>
    <row r="1" spans="1:11" x14ac:dyDescent="0.25">
      <c r="D1" s="13"/>
      <c r="J1" s="51"/>
      <c r="K1" s="59"/>
    </row>
    <row r="2" spans="1:11" ht="25.5" x14ac:dyDescent="0.25">
      <c r="C2" s="84" t="s">
        <v>16</v>
      </c>
      <c r="D2" s="84"/>
      <c r="E2" s="84"/>
      <c r="F2" s="84"/>
      <c r="G2" s="84"/>
      <c r="H2" s="84"/>
      <c r="I2" s="84"/>
      <c r="J2" s="84"/>
      <c r="K2" s="84"/>
    </row>
    <row r="3" spans="1:11" x14ac:dyDescent="0.25">
      <c r="D3" s="13"/>
      <c r="J3" s="51"/>
      <c r="K3" s="59"/>
    </row>
    <row r="4" spans="1:11" ht="18.75" x14ac:dyDescent="0.3">
      <c r="A4" s="85" t="s">
        <v>266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x14ac:dyDescent="0.25">
      <c r="D5" s="13"/>
      <c r="J5" s="51"/>
      <c r="K5" s="59"/>
    </row>
    <row r="6" spans="1:11" x14ac:dyDescent="0.25">
      <c r="A6" s="90" t="s">
        <v>1</v>
      </c>
      <c r="B6" s="90"/>
      <c r="C6" s="90"/>
      <c r="D6" s="90"/>
      <c r="E6" s="90"/>
      <c r="F6" s="90"/>
      <c r="G6" s="90" t="s">
        <v>29</v>
      </c>
      <c r="H6" s="90"/>
      <c r="I6" s="90"/>
      <c r="J6" s="90"/>
      <c r="K6" s="90"/>
    </row>
    <row r="7" spans="1:11" ht="15.75" thickBot="1" x14ac:dyDescent="0.3">
      <c r="A7" s="1"/>
      <c r="B7" s="1"/>
      <c r="C7" s="1"/>
      <c r="D7" s="14"/>
      <c r="E7" s="1"/>
      <c r="F7" s="1"/>
      <c r="G7" s="1"/>
      <c r="H7" s="1"/>
      <c r="I7" s="1"/>
      <c r="J7" s="52"/>
      <c r="K7" s="60"/>
    </row>
    <row r="8" spans="1:11" x14ac:dyDescent="0.25">
      <c r="A8" s="2" t="s">
        <v>2</v>
      </c>
      <c r="B8" s="8" t="s">
        <v>15</v>
      </c>
      <c r="C8" s="8" t="s">
        <v>17</v>
      </c>
      <c r="D8" s="15" t="s">
        <v>26</v>
      </c>
      <c r="E8" s="8" t="s">
        <v>27</v>
      </c>
      <c r="F8" s="24" t="s">
        <v>28</v>
      </c>
      <c r="G8" s="27" t="s">
        <v>30</v>
      </c>
      <c r="H8" s="39" t="s">
        <v>44</v>
      </c>
      <c r="I8" s="8" t="s">
        <v>47</v>
      </c>
      <c r="J8" s="8" t="s">
        <v>48</v>
      </c>
      <c r="K8" s="61" t="s">
        <v>49</v>
      </c>
    </row>
    <row r="9" spans="1:11" x14ac:dyDescent="0.25">
      <c r="A9" s="3"/>
      <c r="B9" s="9"/>
      <c r="C9" s="9" t="s">
        <v>18</v>
      </c>
      <c r="D9" s="16"/>
      <c r="E9" s="16"/>
      <c r="F9" s="25">
        <v>0</v>
      </c>
      <c r="G9" s="28"/>
      <c r="H9" s="40"/>
      <c r="I9" s="9"/>
      <c r="J9" s="53"/>
      <c r="K9" s="62"/>
    </row>
    <row r="10" spans="1:11" x14ac:dyDescent="0.25">
      <c r="A10" s="3">
        <v>44103</v>
      </c>
      <c r="B10" s="9">
        <v>478040</v>
      </c>
      <c r="C10" s="9" t="s">
        <v>51</v>
      </c>
      <c r="D10" s="16">
        <v>529.25</v>
      </c>
      <c r="E10" s="16"/>
      <c r="F10" s="25">
        <f t="shared" ref="F10:F22" si="0">F9-D10+E10</f>
        <v>-529.25</v>
      </c>
      <c r="G10" s="28" t="s">
        <v>175</v>
      </c>
      <c r="H10" s="40" t="s">
        <v>267</v>
      </c>
      <c r="I10" s="9">
        <v>6097</v>
      </c>
      <c r="J10" s="53">
        <v>1</v>
      </c>
      <c r="K10" s="62"/>
    </row>
    <row r="11" spans="1:11" x14ac:dyDescent="0.25">
      <c r="A11" s="3">
        <v>44103</v>
      </c>
      <c r="B11" s="9">
        <v>305068</v>
      </c>
      <c r="C11" s="9" t="s">
        <v>232</v>
      </c>
      <c r="D11" s="16"/>
      <c r="E11" s="16">
        <v>142570.48000000001</v>
      </c>
      <c r="F11" s="25">
        <f t="shared" si="0"/>
        <v>142041.23000000001</v>
      </c>
      <c r="G11" s="28" t="s">
        <v>268</v>
      </c>
      <c r="H11" s="40"/>
      <c r="I11" s="9"/>
      <c r="J11" s="53"/>
      <c r="K11" s="62"/>
    </row>
    <row r="12" spans="1:11" x14ac:dyDescent="0.25">
      <c r="A12" s="3">
        <v>44103</v>
      </c>
      <c r="B12" s="9">
        <v>291057</v>
      </c>
      <c r="C12" s="9" t="s">
        <v>269</v>
      </c>
      <c r="D12" s="16">
        <v>19000</v>
      </c>
      <c r="E12" s="16"/>
      <c r="F12" s="25">
        <f t="shared" si="0"/>
        <v>123041.23000000001</v>
      </c>
      <c r="G12" s="28" t="s">
        <v>263</v>
      </c>
      <c r="H12" s="40"/>
      <c r="I12" s="9"/>
      <c r="J12" s="53"/>
      <c r="K12" s="62"/>
    </row>
    <row r="13" spans="1:11" x14ac:dyDescent="0.25">
      <c r="A13" s="3">
        <v>44103</v>
      </c>
      <c r="B13" s="9">
        <v>564081</v>
      </c>
      <c r="C13" s="9" t="s">
        <v>51</v>
      </c>
      <c r="D13" s="16">
        <v>278.58</v>
      </c>
      <c r="E13" s="16"/>
      <c r="F13" s="25">
        <f t="shared" si="0"/>
        <v>122762.65000000001</v>
      </c>
      <c r="G13" s="28" t="s">
        <v>54</v>
      </c>
      <c r="H13" s="40" t="s">
        <v>76</v>
      </c>
      <c r="I13" s="9">
        <v>459006</v>
      </c>
      <c r="J13" s="53">
        <v>3</v>
      </c>
      <c r="K13" s="62">
        <v>44048</v>
      </c>
    </row>
    <row r="14" spans="1:11" x14ac:dyDescent="0.25">
      <c r="A14" s="3">
        <v>44103</v>
      </c>
      <c r="B14" s="9">
        <v>130331</v>
      </c>
      <c r="C14" s="9" t="s">
        <v>56</v>
      </c>
      <c r="D14" s="16">
        <v>223.20000000000002</v>
      </c>
      <c r="E14" s="16"/>
      <c r="F14" s="25">
        <f t="shared" si="0"/>
        <v>122539.45000000001</v>
      </c>
      <c r="G14" s="28" t="s">
        <v>175</v>
      </c>
      <c r="H14" s="40" t="s">
        <v>270</v>
      </c>
      <c r="I14" s="9">
        <v>7337021</v>
      </c>
      <c r="J14" s="53">
        <v>1</v>
      </c>
      <c r="K14" s="62"/>
    </row>
    <row r="15" spans="1:11" x14ac:dyDescent="0.25">
      <c r="A15" s="3">
        <v>44103</v>
      </c>
      <c r="B15" s="9">
        <v>130801</v>
      </c>
      <c r="C15" s="9" t="s">
        <v>56</v>
      </c>
      <c r="D15" s="16">
        <v>266.60000000000002</v>
      </c>
      <c r="E15" s="16"/>
      <c r="F15" s="25">
        <f t="shared" si="0"/>
        <v>122272.85</v>
      </c>
      <c r="G15" s="28" t="s">
        <v>175</v>
      </c>
      <c r="H15" s="40" t="s">
        <v>271</v>
      </c>
      <c r="I15" s="9">
        <v>415</v>
      </c>
      <c r="J15" s="53">
        <v>1</v>
      </c>
      <c r="K15" s="62"/>
    </row>
    <row r="16" spans="1:11" x14ac:dyDescent="0.25">
      <c r="A16" s="3">
        <v>44103</v>
      </c>
      <c r="B16" s="9">
        <v>131494</v>
      </c>
      <c r="C16" s="9" t="s">
        <v>56</v>
      </c>
      <c r="D16" s="16">
        <v>820.80000000000007</v>
      </c>
      <c r="E16" s="16"/>
      <c r="F16" s="25">
        <f t="shared" si="0"/>
        <v>121452.05</v>
      </c>
      <c r="G16" s="28" t="s">
        <v>175</v>
      </c>
      <c r="H16" s="40" t="s">
        <v>176</v>
      </c>
      <c r="I16" s="9">
        <v>73369220</v>
      </c>
      <c r="J16" s="53">
        <v>1</v>
      </c>
      <c r="K16" s="62"/>
    </row>
    <row r="17" spans="1:11" x14ac:dyDescent="0.25">
      <c r="A17" s="3">
        <v>44103</v>
      </c>
      <c r="B17" s="9">
        <v>291139</v>
      </c>
      <c r="C17" s="9" t="s">
        <v>90</v>
      </c>
      <c r="D17" s="16">
        <v>120370.48</v>
      </c>
      <c r="E17" s="16"/>
      <c r="F17" s="25">
        <f t="shared" si="0"/>
        <v>1081.570000000007</v>
      </c>
      <c r="G17" s="28" t="s">
        <v>255</v>
      </c>
      <c r="H17" s="40"/>
      <c r="I17" s="9"/>
      <c r="J17" s="53"/>
      <c r="K17" s="62"/>
    </row>
    <row r="18" spans="1:11" x14ac:dyDescent="0.25">
      <c r="A18" s="3">
        <v>44103</v>
      </c>
      <c r="B18" s="9">
        <v>479777</v>
      </c>
      <c r="C18" s="9" t="s">
        <v>51</v>
      </c>
      <c r="D18" s="16">
        <v>500</v>
      </c>
      <c r="E18" s="16"/>
      <c r="F18" s="25">
        <f t="shared" si="0"/>
        <v>581.57000000000698</v>
      </c>
      <c r="G18" s="28" t="s">
        <v>185</v>
      </c>
      <c r="H18" s="40" t="s">
        <v>78</v>
      </c>
      <c r="I18" s="9">
        <v>208340</v>
      </c>
      <c r="J18" s="53">
        <v>9</v>
      </c>
      <c r="K18" s="62">
        <v>44082</v>
      </c>
    </row>
    <row r="19" spans="1:11" x14ac:dyDescent="0.25">
      <c r="A19" s="3">
        <v>44103</v>
      </c>
      <c r="B19" s="9">
        <v>479096</v>
      </c>
      <c r="C19" s="9" t="s">
        <v>51</v>
      </c>
      <c r="D19" s="16">
        <v>513.57000000000005</v>
      </c>
      <c r="E19" s="16"/>
      <c r="F19" s="25">
        <f t="shared" si="0"/>
        <v>68.000000000006935</v>
      </c>
      <c r="G19" s="28" t="s">
        <v>185</v>
      </c>
      <c r="H19" s="40" t="s">
        <v>78</v>
      </c>
      <c r="I19" s="9">
        <v>207196</v>
      </c>
      <c r="J19" s="53">
        <v>8</v>
      </c>
      <c r="K19" s="62">
        <v>44051</v>
      </c>
    </row>
    <row r="20" spans="1:11" x14ac:dyDescent="0.25">
      <c r="A20" s="3">
        <v>44104</v>
      </c>
      <c r="B20" s="9">
        <v>727220</v>
      </c>
      <c r="C20" s="9" t="s">
        <v>23</v>
      </c>
      <c r="D20" s="16"/>
      <c r="E20" s="16">
        <v>426.95</v>
      </c>
      <c r="F20" s="25">
        <f t="shared" si="0"/>
        <v>494.95000000000692</v>
      </c>
      <c r="G20" s="28" t="s">
        <v>268</v>
      </c>
      <c r="H20" s="40"/>
      <c r="I20" s="9"/>
      <c r="J20" s="53"/>
      <c r="K20" s="62"/>
    </row>
    <row r="21" spans="1:11" x14ac:dyDescent="0.25">
      <c r="A21" s="3">
        <v>44104</v>
      </c>
      <c r="B21" s="9">
        <v>633185</v>
      </c>
      <c r="C21" s="9" t="s">
        <v>51</v>
      </c>
      <c r="D21" s="16">
        <v>174.95000000000002</v>
      </c>
      <c r="E21" s="16"/>
      <c r="F21" s="25">
        <f t="shared" si="0"/>
        <v>320.00000000000693</v>
      </c>
      <c r="G21" s="28" t="s">
        <v>236</v>
      </c>
      <c r="H21" s="40" t="s">
        <v>272</v>
      </c>
      <c r="I21" s="9">
        <v>4442</v>
      </c>
      <c r="J21" s="53">
        <v>1</v>
      </c>
      <c r="K21" s="62">
        <v>44096</v>
      </c>
    </row>
    <row r="22" spans="1:11" x14ac:dyDescent="0.25">
      <c r="A22" s="3">
        <v>44104</v>
      </c>
      <c r="B22" s="9">
        <v>632464</v>
      </c>
      <c r="C22" s="9" t="s">
        <v>51</v>
      </c>
      <c r="D22" s="16">
        <v>320</v>
      </c>
      <c r="E22" s="16"/>
      <c r="F22" s="25">
        <f t="shared" si="0"/>
        <v>6.9348971010185778E-12</v>
      </c>
      <c r="G22" s="28" t="s">
        <v>77</v>
      </c>
      <c r="H22" s="40" t="s">
        <v>78</v>
      </c>
      <c r="I22" s="9">
        <v>2406</v>
      </c>
      <c r="J22" s="53">
        <v>1</v>
      </c>
      <c r="K22" s="62">
        <v>44082</v>
      </c>
    </row>
    <row r="23" spans="1:11" x14ac:dyDescent="0.25">
      <c r="A23" s="3"/>
      <c r="B23" s="9"/>
      <c r="C23" s="9"/>
      <c r="D23" s="16"/>
      <c r="E23" s="16"/>
      <c r="F23" s="25"/>
      <c r="G23" s="28"/>
      <c r="H23" s="40"/>
      <c r="I23" s="9"/>
      <c r="J23" s="53"/>
      <c r="K23" s="62"/>
    </row>
    <row r="24" spans="1:11" ht="15.75" thickBot="1" x14ac:dyDescent="0.3">
      <c r="A24" s="82" t="s">
        <v>3</v>
      </c>
      <c r="B24" s="83"/>
      <c r="C24" s="12"/>
      <c r="D24" s="17">
        <f>SUM(D10:D23)</f>
        <v>142997.43000000002</v>
      </c>
      <c r="E24" s="17">
        <f>SUM(E10:E23)</f>
        <v>142997.43000000002</v>
      </c>
      <c r="F24" s="26">
        <f>F9-D24+E24</f>
        <v>0</v>
      </c>
      <c r="G24" s="29"/>
      <c r="H24" s="41"/>
      <c r="I24" s="47"/>
      <c r="J24" s="54"/>
      <c r="K24" s="63"/>
    </row>
    <row r="25" spans="1:11" x14ac:dyDescent="0.25">
      <c r="A25" s="4" t="s">
        <v>4</v>
      </c>
      <c r="B25" s="1"/>
      <c r="C25" s="1"/>
      <c r="D25" s="14"/>
      <c r="E25" s="1"/>
      <c r="F25" s="1"/>
      <c r="G25" s="1"/>
      <c r="H25" s="1"/>
      <c r="I25" s="1"/>
      <c r="J25" s="52"/>
      <c r="K25" s="60"/>
    </row>
    <row r="26" spans="1:11" x14ac:dyDescent="0.25">
      <c r="A26" s="4"/>
      <c r="B26" s="1"/>
      <c r="C26" s="1"/>
      <c r="D26" s="14"/>
      <c r="E26" s="1"/>
      <c r="F26" s="1"/>
      <c r="G26" s="1"/>
      <c r="H26" s="1"/>
      <c r="I26" s="1"/>
      <c r="J26" s="52"/>
      <c r="K26" s="60"/>
    </row>
    <row r="27" spans="1:11" x14ac:dyDescent="0.25">
      <c r="A27" s="4"/>
      <c r="B27" s="1"/>
      <c r="C27" s="1"/>
      <c r="D27" s="14"/>
      <c r="E27" s="1"/>
      <c r="F27" s="1"/>
      <c r="G27" s="1"/>
      <c r="H27" s="1"/>
      <c r="I27" s="1"/>
      <c r="J27" s="52"/>
      <c r="K27" s="60"/>
    </row>
    <row r="28" spans="1:11" x14ac:dyDescent="0.25">
      <c r="D28" s="13"/>
      <c r="J28" s="51"/>
      <c r="K28" s="59"/>
    </row>
    <row r="29" spans="1:11" ht="25.5" x14ac:dyDescent="0.25">
      <c r="C29" s="84" t="s">
        <v>16</v>
      </c>
      <c r="D29" s="84"/>
      <c r="E29" s="84"/>
      <c r="F29" s="84"/>
      <c r="G29" s="84"/>
      <c r="H29" s="84"/>
      <c r="I29" s="84"/>
      <c r="J29" s="84"/>
      <c r="K29" s="84"/>
    </row>
    <row r="30" spans="1:11" x14ac:dyDescent="0.25">
      <c r="D30" s="13"/>
      <c r="J30" s="51"/>
      <c r="K30" s="59"/>
    </row>
    <row r="31" spans="1:11" ht="18.75" x14ac:dyDescent="0.3">
      <c r="A31" s="85" t="s">
        <v>273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</row>
    <row r="32" spans="1:11" x14ac:dyDescent="0.25">
      <c r="A32" s="1"/>
      <c r="B32" s="1"/>
      <c r="C32" s="1"/>
      <c r="D32" s="14"/>
      <c r="E32" s="1"/>
      <c r="F32" s="1"/>
      <c r="G32" s="1"/>
      <c r="H32" s="1"/>
      <c r="I32" s="1"/>
      <c r="J32" s="52"/>
      <c r="K32" s="60"/>
    </row>
    <row r="33" spans="1:11" x14ac:dyDescent="0.25">
      <c r="A33" s="86" t="s">
        <v>6</v>
      </c>
      <c r="B33" s="87"/>
      <c r="C33" s="87"/>
      <c r="D33" s="87"/>
      <c r="E33" s="88"/>
      <c r="F33" s="1"/>
      <c r="G33" s="89" t="s">
        <v>34</v>
      </c>
      <c r="H33" s="89"/>
      <c r="I33" s="89"/>
      <c r="J33" s="89"/>
      <c r="K33" s="60"/>
    </row>
    <row r="34" spans="1:11" x14ac:dyDescent="0.25">
      <c r="A34" s="91" t="s">
        <v>115</v>
      </c>
      <c r="B34" s="10"/>
      <c r="C34" s="10"/>
      <c r="D34" s="18"/>
      <c r="E34" s="21">
        <f t="shared" ref="E34:E82" si="1">SUMIF($G$8:$G$23,A34,$D$8:$D$23)</f>
        <v>0</v>
      </c>
      <c r="F34" s="1"/>
      <c r="G34" s="7" t="s">
        <v>268</v>
      </c>
      <c r="H34" s="92"/>
      <c r="I34" s="78">
        <f>SUMIF($G$8:$G$23,G34,$E$8:$E$23)</f>
        <v>142997.43000000002</v>
      </c>
      <c r="J34" s="79"/>
      <c r="K34" s="60"/>
    </row>
    <row r="35" spans="1:11" x14ac:dyDescent="0.25">
      <c r="A35" s="6" t="s">
        <v>230</v>
      </c>
      <c r="B35" s="92"/>
      <c r="C35" s="92"/>
      <c r="D35" s="19"/>
      <c r="E35" s="22">
        <f t="shared" si="1"/>
        <v>0</v>
      </c>
      <c r="F35" s="1"/>
      <c r="G35" s="7" t="s">
        <v>32</v>
      </c>
      <c r="H35" s="92"/>
      <c r="I35" s="68">
        <f>SUMIF($G$8:$G$23,G35,$E$8:$E$23)</f>
        <v>0</v>
      </c>
      <c r="J35" s="69"/>
      <c r="K35" s="60"/>
    </row>
    <row r="36" spans="1:11" x14ac:dyDescent="0.25">
      <c r="A36" s="6" t="s">
        <v>183</v>
      </c>
      <c r="B36" s="92"/>
      <c r="C36" s="92"/>
      <c r="D36" s="19"/>
      <c r="E36" s="22">
        <f t="shared" si="1"/>
        <v>0</v>
      </c>
      <c r="F36" s="1"/>
      <c r="G36" s="7" t="s">
        <v>235</v>
      </c>
      <c r="H36" s="92"/>
      <c r="I36" s="68">
        <f>SUMIF($G$8:$G$23,G36,$E$8:$E$23)</f>
        <v>0</v>
      </c>
      <c r="J36" s="69"/>
      <c r="K36" s="60"/>
    </row>
    <row r="37" spans="1:11" x14ac:dyDescent="0.25">
      <c r="A37" s="7" t="s">
        <v>194</v>
      </c>
      <c r="B37" s="92"/>
      <c r="C37" s="92"/>
      <c r="D37" s="19"/>
      <c r="E37" s="22">
        <f t="shared" si="1"/>
        <v>0</v>
      </c>
      <c r="F37" s="1"/>
      <c r="G37" s="6" t="s">
        <v>35</v>
      </c>
      <c r="H37" s="1"/>
      <c r="I37" s="68">
        <f>SUMIF($G$8:$G$23,G37,$E$8:$E$23)</f>
        <v>0</v>
      </c>
      <c r="J37" s="69"/>
      <c r="K37" s="60"/>
    </row>
    <row r="38" spans="1:11" x14ac:dyDescent="0.25">
      <c r="A38" s="6" t="s">
        <v>236</v>
      </c>
      <c r="B38" s="92"/>
      <c r="C38" s="92"/>
      <c r="D38" s="19"/>
      <c r="E38" s="22">
        <f t="shared" si="1"/>
        <v>174.95000000000002</v>
      </c>
      <c r="F38" s="1"/>
      <c r="G38" s="6"/>
      <c r="H38" s="1"/>
      <c r="I38" s="68">
        <f>SUMIF($G$8:$G$23,G38,$E$8:$E$23)</f>
        <v>0</v>
      </c>
      <c r="J38" s="69"/>
      <c r="K38" s="60"/>
    </row>
    <row r="39" spans="1:11" x14ac:dyDescent="0.25">
      <c r="A39" s="6" t="s">
        <v>237</v>
      </c>
      <c r="B39" s="92"/>
      <c r="C39" s="92"/>
      <c r="D39" s="19"/>
      <c r="E39" s="22">
        <f t="shared" si="1"/>
        <v>0</v>
      </c>
      <c r="F39" s="1"/>
      <c r="G39" s="37" t="s">
        <v>14</v>
      </c>
      <c r="H39" s="93"/>
      <c r="I39" s="76">
        <f>SUM(I34:J38)</f>
        <v>142997.43000000002</v>
      </c>
      <c r="J39" s="77"/>
      <c r="K39" s="94">
        <f>E24-I39</f>
        <v>0</v>
      </c>
    </row>
    <row r="40" spans="1:11" x14ac:dyDescent="0.25">
      <c r="A40" s="7" t="s">
        <v>8</v>
      </c>
      <c r="B40" s="92"/>
      <c r="C40" s="92"/>
      <c r="D40" s="19"/>
      <c r="E40" s="22">
        <f t="shared" si="1"/>
        <v>0</v>
      </c>
      <c r="F40" s="1"/>
      <c r="G40" s="95"/>
      <c r="H40" s="96"/>
      <c r="I40" s="49"/>
      <c r="J40" s="56"/>
      <c r="K40" s="60"/>
    </row>
    <row r="41" spans="1:11" x14ac:dyDescent="0.25">
      <c r="A41" s="6" t="s">
        <v>238</v>
      </c>
      <c r="B41" s="92"/>
      <c r="C41" s="92"/>
      <c r="D41" s="19"/>
      <c r="E41" s="22">
        <f t="shared" si="1"/>
        <v>0</v>
      </c>
      <c r="F41" s="1"/>
      <c r="G41" s="33" t="s">
        <v>37</v>
      </c>
      <c r="H41" s="44"/>
      <c r="I41" s="50"/>
      <c r="J41" s="57"/>
      <c r="K41" s="59"/>
    </row>
    <row r="42" spans="1:11" x14ac:dyDescent="0.25">
      <c r="A42" s="6" t="s">
        <v>239</v>
      </c>
      <c r="B42" s="92"/>
      <c r="C42" s="92"/>
      <c r="D42" s="19"/>
      <c r="E42" s="22">
        <f t="shared" si="1"/>
        <v>0</v>
      </c>
      <c r="F42" s="1"/>
      <c r="G42" s="7" t="s">
        <v>38</v>
      </c>
      <c r="H42" s="92"/>
      <c r="I42" s="68"/>
      <c r="J42" s="69"/>
      <c r="K42" s="59"/>
    </row>
    <row r="43" spans="1:11" x14ac:dyDescent="0.25">
      <c r="A43" s="6" t="s">
        <v>9</v>
      </c>
      <c r="B43" s="92"/>
      <c r="C43" s="92"/>
      <c r="D43" s="19"/>
      <c r="E43" s="22">
        <f t="shared" si="1"/>
        <v>0</v>
      </c>
      <c r="F43" s="1"/>
      <c r="G43" s="6" t="s">
        <v>183</v>
      </c>
      <c r="H43" s="92"/>
      <c r="I43" s="68">
        <f>SUMIF($G$8:$G$23,G43,$D$8:$D$23)</f>
        <v>0</v>
      </c>
      <c r="J43" s="69"/>
      <c r="K43" s="59"/>
    </row>
    <row r="44" spans="1:11" x14ac:dyDescent="0.25">
      <c r="A44" s="7" t="s">
        <v>10</v>
      </c>
      <c r="B44" s="92"/>
      <c r="C44" s="92"/>
      <c r="D44" s="19"/>
      <c r="E44" s="22">
        <f t="shared" si="1"/>
        <v>0</v>
      </c>
      <c r="F44" s="1"/>
      <c r="G44" s="97" t="s">
        <v>268</v>
      </c>
      <c r="H44" s="98"/>
      <c r="I44" s="68">
        <f>-SUMIF($G$8:$G$23,G44,$E$8:$E$23)</f>
        <v>-142997.43000000002</v>
      </c>
      <c r="J44" s="69"/>
      <c r="K44" s="59"/>
    </row>
    <row r="45" spans="1:11" x14ac:dyDescent="0.25">
      <c r="A45" s="7" t="s">
        <v>99</v>
      </c>
      <c r="B45" s="92"/>
      <c r="C45" s="92"/>
      <c r="D45" s="19"/>
      <c r="E45" s="22">
        <f t="shared" si="1"/>
        <v>0</v>
      </c>
      <c r="F45" s="1"/>
      <c r="G45" s="7" t="s">
        <v>39</v>
      </c>
      <c r="H45" s="92"/>
      <c r="I45" s="68">
        <v>-963.61</v>
      </c>
      <c r="J45" s="69"/>
      <c r="K45" s="59"/>
    </row>
    <row r="46" spans="1:11" x14ac:dyDescent="0.25">
      <c r="A46" s="7" t="s">
        <v>77</v>
      </c>
      <c r="B46" s="92"/>
      <c r="C46" s="92"/>
      <c r="D46" s="19"/>
      <c r="E46" s="22">
        <f t="shared" si="1"/>
        <v>320</v>
      </c>
      <c r="F46" s="1"/>
      <c r="G46" s="34" t="s">
        <v>274</v>
      </c>
      <c r="H46" s="45"/>
      <c r="I46" s="68">
        <f>72943.08+389730.36+1788808.36</f>
        <v>2251481.8000000003</v>
      </c>
      <c r="J46" s="69"/>
      <c r="K46" s="59"/>
    </row>
    <row r="47" spans="1:11" x14ac:dyDescent="0.25">
      <c r="A47" s="7" t="s">
        <v>170</v>
      </c>
      <c r="B47" s="92"/>
      <c r="C47" s="92"/>
      <c r="D47" s="19"/>
      <c r="E47" s="22">
        <f t="shared" si="1"/>
        <v>0</v>
      </c>
      <c r="F47" s="1"/>
      <c r="G47" s="35" t="s">
        <v>41</v>
      </c>
      <c r="H47" s="45"/>
      <c r="I47" s="66">
        <f>SUM(I42:J46)</f>
        <v>2107520.7600000002</v>
      </c>
      <c r="J47" s="67"/>
      <c r="K47" s="59"/>
    </row>
    <row r="48" spans="1:11" x14ac:dyDescent="0.25">
      <c r="A48" s="6" t="s">
        <v>207</v>
      </c>
      <c r="B48" s="92"/>
      <c r="C48" s="92"/>
      <c r="D48" s="19"/>
      <c r="E48" s="22">
        <f t="shared" si="1"/>
        <v>0</v>
      </c>
      <c r="F48" s="1"/>
      <c r="G48" s="36"/>
      <c r="J48" s="58"/>
      <c r="K48" s="60"/>
    </row>
    <row r="49" spans="1:11" x14ac:dyDescent="0.25">
      <c r="A49" s="6" t="s">
        <v>201</v>
      </c>
      <c r="B49" s="92"/>
      <c r="C49" s="92"/>
      <c r="D49" s="19"/>
      <c r="E49" s="22">
        <f t="shared" si="1"/>
        <v>0</v>
      </c>
      <c r="F49" s="1"/>
      <c r="G49" s="99" t="s">
        <v>240</v>
      </c>
      <c r="H49" s="100"/>
      <c r="I49" s="101"/>
      <c r="J49" s="102"/>
      <c r="K49" s="60"/>
    </row>
    <row r="50" spans="1:11" x14ac:dyDescent="0.25">
      <c r="A50" s="6" t="s">
        <v>204</v>
      </c>
      <c r="B50" s="92"/>
      <c r="C50" s="92"/>
      <c r="D50" s="19"/>
      <c r="E50" s="22">
        <f t="shared" si="1"/>
        <v>0</v>
      </c>
      <c r="F50" s="1"/>
      <c r="G50" s="91" t="s">
        <v>38</v>
      </c>
      <c r="H50" s="10"/>
      <c r="I50" s="78">
        <f>'[1]Balancete Financeiro'!I139:J139</f>
        <v>0</v>
      </c>
      <c r="J50" s="79"/>
      <c r="K50" s="60"/>
    </row>
    <row r="51" spans="1:11" x14ac:dyDescent="0.25">
      <c r="A51" s="6" t="s">
        <v>185</v>
      </c>
      <c r="B51" s="92"/>
      <c r="C51" s="92"/>
      <c r="D51" s="19"/>
      <c r="E51" s="22">
        <f t="shared" si="1"/>
        <v>1013.57</v>
      </c>
      <c r="F51" s="1"/>
      <c r="G51" s="6" t="s">
        <v>241</v>
      </c>
      <c r="H51" s="92"/>
      <c r="I51" s="68">
        <f>SUMIF($G$8:$G$23,G51,$E$8:$E$23)</f>
        <v>0</v>
      </c>
      <c r="J51" s="69"/>
      <c r="K51" s="60"/>
    </row>
    <row r="52" spans="1:11" x14ac:dyDescent="0.25">
      <c r="A52" s="6" t="s">
        <v>242</v>
      </c>
      <c r="B52" s="92"/>
      <c r="C52" s="92"/>
      <c r="D52" s="19"/>
      <c r="E52" s="22">
        <f t="shared" si="1"/>
        <v>0</v>
      </c>
      <c r="F52" s="1"/>
      <c r="G52" s="7" t="s">
        <v>243</v>
      </c>
      <c r="H52" s="92"/>
      <c r="I52" s="68">
        <f>-SUMIF($G$8:$G$23,G52,$D$8:$D$23)</f>
        <v>0</v>
      </c>
      <c r="J52" s="69"/>
      <c r="K52" s="60"/>
    </row>
    <row r="53" spans="1:11" x14ac:dyDescent="0.25">
      <c r="A53" s="6" t="s">
        <v>54</v>
      </c>
      <c r="B53" s="92"/>
      <c r="C53" s="92"/>
      <c r="D53" s="19"/>
      <c r="E53" s="22">
        <f t="shared" si="1"/>
        <v>278.58</v>
      </c>
      <c r="F53" s="1"/>
      <c r="G53" s="7" t="s">
        <v>244</v>
      </c>
      <c r="H53" s="45"/>
      <c r="I53" s="74"/>
      <c r="J53" s="75"/>
      <c r="K53" s="60"/>
    </row>
    <row r="54" spans="1:11" x14ac:dyDescent="0.25">
      <c r="A54" s="6" t="s">
        <v>245</v>
      </c>
      <c r="B54" s="92"/>
      <c r="C54" s="92"/>
      <c r="D54" s="19"/>
      <c r="E54" s="22">
        <f t="shared" si="1"/>
        <v>0</v>
      </c>
      <c r="F54" s="1"/>
      <c r="G54" s="37" t="s">
        <v>246</v>
      </c>
      <c r="H54" s="45"/>
      <c r="I54" s="76">
        <f>SUM(I50:J53)</f>
        <v>0</v>
      </c>
      <c r="J54" s="77"/>
      <c r="K54" s="60"/>
    </row>
    <row r="55" spans="1:11" x14ac:dyDescent="0.25">
      <c r="A55" s="6" t="s">
        <v>96</v>
      </c>
      <c r="D55" s="13"/>
      <c r="E55" s="22">
        <f t="shared" si="1"/>
        <v>0</v>
      </c>
      <c r="F55" s="1"/>
      <c r="G55" s="36"/>
      <c r="J55" s="58"/>
      <c r="K55" s="60"/>
    </row>
    <row r="56" spans="1:11" x14ac:dyDescent="0.25">
      <c r="A56" s="6" t="s">
        <v>83</v>
      </c>
      <c r="B56" s="92"/>
      <c r="C56" s="92"/>
      <c r="D56" s="19"/>
      <c r="E56" s="22">
        <f t="shared" si="1"/>
        <v>0</v>
      </c>
      <c r="F56" s="1"/>
      <c r="G56" s="33" t="s">
        <v>247</v>
      </c>
      <c r="H56" s="44"/>
      <c r="I56" s="50"/>
      <c r="J56" s="57"/>
      <c r="K56" s="60"/>
    </row>
    <row r="57" spans="1:11" x14ac:dyDescent="0.25">
      <c r="A57" s="6" t="s">
        <v>52</v>
      </c>
      <c r="B57" s="92"/>
      <c r="C57" s="92"/>
      <c r="D57" s="19"/>
      <c r="E57" s="22">
        <f t="shared" si="1"/>
        <v>0</v>
      </c>
      <c r="F57" s="1"/>
      <c r="G57" s="7" t="s">
        <v>38</v>
      </c>
      <c r="H57" s="92"/>
      <c r="I57" s="70">
        <v>0</v>
      </c>
      <c r="J57" s="71"/>
      <c r="K57" s="60"/>
    </row>
    <row r="58" spans="1:11" x14ac:dyDescent="0.25">
      <c r="A58" s="6" t="s">
        <v>93</v>
      </c>
      <c r="B58" s="92"/>
      <c r="C58" s="92"/>
      <c r="D58" s="19"/>
      <c r="E58" s="22">
        <f t="shared" si="1"/>
        <v>0</v>
      </c>
      <c r="F58" s="1"/>
      <c r="G58" s="7" t="s">
        <v>43</v>
      </c>
      <c r="H58" s="92"/>
      <c r="I58" s="72">
        <v>0</v>
      </c>
      <c r="J58" s="73"/>
      <c r="K58" s="60"/>
    </row>
    <row r="59" spans="1:11" x14ac:dyDescent="0.25">
      <c r="A59" s="7" t="s">
        <v>248</v>
      </c>
      <c r="B59" s="92"/>
      <c r="C59" s="92"/>
      <c r="D59" s="19"/>
      <c r="E59" s="22">
        <f t="shared" si="1"/>
        <v>0</v>
      </c>
      <c r="F59" s="1"/>
      <c r="G59" s="7" t="s">
        <v>32</v>
      </c>
      <c r="H59" s="92"/>
      <c r="I59" s="68">
        <f>-SUMIF($G$8:$G$23,G59,$E$8:$E$23)</f>
        <v>0</v>
      </c>
      <c r="J59" s="69"/>
      <c r="K59" s="60"/>
    </row>
    <row r="60" spans="1:11" x14ac:dyDescent="0.25">
      <c r="A60" s="6" t="s">
        <v>104</v>
      </c>
      <c r="B60" s="92"/>
      <c r="C60" s="92"/>
      <c r="D60" s="19"/>
      <c r="E60" s="22">
        <f t="shared" si="1"/>
        <v>0</v>
      </c>
      <c r="F60" s="1"/>
      <c r="G60" s="7" t="s">
        <v>275</v>
      </c>
      <c r="H60" s="45"/>
      <c r="I60" s="74">
        <v>2490000</v>
      </c>
      <c r="J60" s="75"/>
      <c r="K60" s="60"/>
    </row>
    <row r="61" spans="1:11" x14ac:dyDescent="0.25">
      <c r="A61" s="6" t="s">
        <v>67</v>
      </c>
      <c r="B61" s="92"/>
      <c r="C61" s="92"/>
      <c r="D61" s="19"/>
      <c r="E61" s="22">
        <f t="shared" si="1"/>
        <v>0</v>
      </c>
      <c r="F61" s="1"/>
      <c r="G61" s="37" t="s">
        <v>41</v>
      </c>
      <c r="H61" s="45"/>
      <c r="I61" s="66">
        <f>SUM(I57:J60)</f>
        <v>2490000</v>
      </c>
      <c r="J61" s="67"/>
      <c r="K61" s="60"/>
    </row>
    <row r="62" spans="1:11" x14ac:dyDescent="0.25">
      <c r="A62" s="6" t="s">
        <v>109</v>
      </c>
      <c r="B62" s="92"/>
      <c r="C62" s="92"/>
      <c r="D62" s="19"/>
      <c r="E62" s="22">
        <f t="shared" si="1"/>
        <v>0</v>
      </c>
      <c r="F62" s="1"/>
      <c r="G62" s="6"/>
      <c r="H62" s="1"/>
      <c r="I62" s="1"/>
      <c r="J62" s="103"/>
      <c r="K62" s="60"/>
    </row>
    <row r="63" spans="1:11" x14ac:dyDescent="0.25">
      <c r="A63" s="6" t="s">
        <v>250</v>
      </c>
      <c r="B63" s="92"/>
      <c r="C63" s="92"/>
      <c r="D63" s="19"/>
      <c r="E63" s="22">
        <f t="shared" si="1"/>
        <v>0</v>
      </c>
      <c r="F63" s="1"/>
      <c r="G63" s="99" t="s">
        <v>251</v>
      </c>
      <c r="H63" s="100"/>
      <c r="I63" s="100"/>
      <c r="J63" s="104"/>
      <c r="K63" s="60"/>
    </row>
    <row r="64" spans="1:11" x14ac:dyDescent="0.25">
      <c r="A64" s="6" t="s">
        <v>252</v>
      </c>
      <c r="B64" s="92"/>
      <c r="C64" s="92"/>
      <c r="D64" s="19"/>
      <c r="E64" s="22">
        <f t="shared" si="1"/>
        <v>0</v>
      </c>
      <c r="F64" s="1"/>
      <c r="G64" s="5" t="s">
        <v>253</v>
      </c>
      <c r="H64" s="105"/>
      <c r="I64" s="78">
        <v>0</v>
      </c>
      <c r="J64" s="79"/>
      <c r="K64" s="60"/>
    </row>
    <row r="65" spans="1:11" x14ac:dyDescent="0.25">
      <c r="A65" s="6" t="s">
        <v>243</v>
      </c>
      <c r="B65" s="92"/>
      <c r="C65" s="92"/>
      <c r="D65" s="19"/>
      <c r="E65" s="22">
        <f t="shared" si="1"/>
        <v>0</v>
      </c>
      <c r="F65" s="1"/>
      <c r="G65" s="6" t="s">
        <v>276</v>
      </c>
      <c r="I65" s="68">
        <v>121205.43</v>
      </c>
      <c r="J65" s="69"/>
      <c r="K65" s="60"/>
    </row>
    <row r="66" spans="1:11" x14ac:dyDescent="0.25">
      <c r="A66" s="6" t="s">
        <v>255</v>
      </c>
      <c r="B66" s="92"/>
      <c r="C66" s="92"/>
      <c r="D66" s="19"/>
      <c r="E66" s="22">
        <f t="shared" si="1"/>
        <v>120370.48</v>
      </c>
      <c r="F66" s="1"/>
      <c r="G66" s="6" t="s">
        <v>277</v>
      </c>
      <c r="H66" s="59"/>
      <c r="I66" s="68">
        <f>'[1]CEF Setembro 2020 - 1922-3'!I331:J331</f>
        <v>120370.48</v>
      </c>
      <c r="J66" s="69"/>
      <c r="K66" s="60"/>
    </row>
    <row r="67" spans="1:11" x14ac:dyDescent="0.25">
      <c r="A67" s="6" t="s">
        <v>91</v>
      </c>
      <c r="B67" s="92"/>
      <c r="C67" s="92"/>
      <c r="D67" s="19"/>
      <c r="E67" s="22">
        <f t="shared" si="1"/>
        <v>0</v>
      </c>
      <c r="F67" s="1"/>
      <c r="G67" s="6"/>
      <c r="H67" s="59"/>
      <c r="I67" s="68"/>
      <c r="J67" s="69"/>
      <c r="K67" s="60"/>
    </row>
    <row r="68" spans="1:11" x14ac:dyDescent="0.25">
      <c r="A68" s="6" t="s">
        <v>256</v>
      </c>
      <c r="B68" s="92"/>
      <c r="C68" s="92"/>
      <c r="D68" s="19"/>
      <c r="E68" s="22">
        <f t="shared" si="1"/>
        <v>0</v>
      </c>
      <c r="F68" s="1"/>
      <c r="G68" s="6"/>
      <c r="H68" s="59"/>
      <c r="I68" s="68"/>
      <c r="J68" s="69"/>
      <c r="K68" s="60"/>
    </row>
    <row r="69" spans="1:11" x14ac:dyDescent="0.25">
      <c r="A69" s="6" t="s">
        <v>214</v>
      </c>
      <c r="B69" s="92"/>
      <c r="C69" s="92"/>
      <c r="D69" s="19"/>
      <c r="E69" s="22">
        <f t="shared" si="1"/>
        <v>0</v>
      </c>
      <c r="F69" s="1"/>
      <c r="G69" s="6"/>
      <c r="H69" s="59"/>
      <c r="I69" s="68"/>
      <c r="J69" s="69"/>
      <c r="K69" s="60"/>
    </row>
    <row r="70" spans="1:11" x14ac:dyDescent="0.25">
      <c r="A70" s="6" t="s">
        <v>180</v>
      </c>
      <c r="B70" s="92"/>
      <c r="C70" s="92"/>
      <c r="D70" s="19"/>
      <c r="E70" s="22">
        <f t="shared" si="1"/>
        <v>0</v>
      </c>
      <c r="F70" s="1"/>
      <c r="G70" s="34" t="s">
        <v>255</v>
      </c>
      <c r="H70" s="45"/>
      <c r="I70" s="74">
        <f>-SUMIF($G$8:$G$194,G70,$D$8:$D$194)</f>
        <v>-120370.48</v>
      </c>
      <c r="J70" s="75"/>
      <c r="K70" s="60"/>
    </row>
    <row r="71" spans="1:11" x14ac:dyDescent="0.25">
      <c r="A71" s="6" t="s">
        <v>258</v>
      </c>
      <c r="B71" s="92"/>
      <c r="C71" s="92"/>
      <c r="D71" s="19"/>
      <c r="E71" s="22">
        <f t="shared" si="1"/>
        <v>0</v>
      </c>
      <c r="F71" s="1"/>
      <c r="G71" s="37" t="s">
        <v>246</v>
      </c>
      <c r="H71" s="93"/>
      <c r="I71" s="76">
        <f>SUM(I64:J70)</f>
        <v>121205.42999999998</v>
      </c>
      <c r="J71" s="77"/>
      <c r="K71" s="60"/>
    </row>
    <row r="72" spans="1:11" x14ac:dyDescent="0.25">
      <c r="A72" s="6" t="s">
        <v>111</v>
      </c>
      <c r="B72" s="92"/>
      <c r="C72" s="92"/>
      <c r="D72" s="19"/>
      <c r="E72" s="22">
        <f t="shared" si="1"/>
        <v>0</v>
      </c>
      <c r="F72" s="1"/>
      <c r="G72" s="36"/>
      <c r="J72" s="58"/>
      <c r="K72" s="60"/>
    </row>
    <row r="73" spans="1:11" x14ac:dyDescent="0.25">
      <c r="A73" s="6" t="s">
        <v>113</v>
      </c>
      <c r="B73" s="92"/>
      <c r="C73" s="92"/>
      <c r="D73" s="19"/>
      <c r="E73" s="22">
        <f t="shared" si="1"/>
        <v>0</v>
      </c>
      <c r="F73" s="1"/>
      <c r="G73" s="33" t="s">
        <v>259</v>
      </c>
      <c r="H73" s="106"/>
      <c r="I73" s="106"/>
      <c r="J73" s="107"/>
      <c r="K73" s="60"/>
    </row>
    <row r="74" spans="1:11" x14ac:dyDescent="0.25">
      <c r="A74" s="6" t="s">
        <v>69</v>
      </c>
      <c r="D74" s="13"/>
      <c r="E74" s="22">
        <f t="shared" si="1"/>
        <v>0</v>
      </c>
      <c r="F74" s="1"/>
      <c r="G74" s="6" t="s">
        <v>278</v>
      </c>
      <c r="H74" s="105"/>
      <c r="I74" s="76">
        <v>162139.48000000001</v>
      </c>
      <c r="J74" s="77"/>
      <c r="K74" s="60"/>
    </row>
    <row r="75" spans="1:11" x14ac:dyDescent="0.25">
      <c r="A75" s="6" t="s">
        <v>63</v>
      </c>
      <c r="B75" s="92"/>
      <c r="C75" s="92"/>
      <c r="D75" s="19"/>
      <c r="E75" s="22">
        <f t="shared" si="1"/>
        <v>0</v>
      </c>
      <c r="F75" s="1"/>
      <c r="G75" s="37"/>
      <c r="H75" s="93"/>
      <c r="I75" s="48"/>
      <c r="J75" s="55"/>
      <c r="K75" s="60"/>
    </row>
    <row r="76" spans="1:11" x14ac:dyDescent="0.25">
      <c r="A76" s="6" t="s">
        <v>196</v>
      </c>
      <c r="D76" s="13"/>
      <c r="E76" s="22">
        <f t="shared" si="1"/>
        <v>0</v>
      </c>
      <c r="F76" s="1"/>
      <c r="G76" s="96"/>
      <c r="H76" s="96"/>
      <c r="I76" s="49"/>
      <c r="J76" s="49"/>
      <c r="K76" s="60"/>
    </row>
    <row r="77" spans="1:11" x14ac:dyDescent="0.25">
      <c r="A77" s="6" t="s">
        <v>13</v>
      </c>
      <c r="D77" s="13"/>
      <c r="E77" s="22">
        <f t="shared" si="1"/>
        <v>0</v>
      </c>
      <c r="F77" s="1"/>
      <c r="G77" s="96"/>
      <c r="H77" s="96"/>
      <c r="I77" s="49"/>
      <c r="J77" s="49"/>
      <c r="K77" s="60"/>
    </row>
    <row r="78" spans="1:11" x14ac:dyDescent="0.25">
      <c r="A78" s="6" t="s">
        <v>227</v>
      </c>
      <c r="D78" s="13"/>
      <c r="E78" s="22">
        <f t="shared" si="1"/>
        <v>0</v>
      </c>
      <c r="F78" s="1"/>
      <c r="G78" s="96"/>
      <c r="H78" s="96"/>
      <c r="I78" s="49"/>
      <c r="J78" s="49"/>
      <c r="K78" s="60"/>
    </row>
    <row r="79" spans="1:11" x14ac:dyDescent="0.25">
      <c r="A79" s="6" t="s">
        <v>102</v>
      </c>
      <c r="D79" s="13"/>
      <c r="E79" s="22">
        <f t="shared" si="1"/>
        <v>0</v>
      </c>
      <c r="F79" s="1"/>
      <c r="G79" s="96"/>
      <c r="H79" s="96"/>
      <c r="I79" s="49"/>
      <c r="J79" s="49"/>
      <c r="K79" s="60"/>
    </row>
    <row r="80" spans="1:11" x14ac:dyDescent="0.25">
      <c r="A80" s="6" t="s">
        <v>263</v>
      </c>
      <c r="B80" s="92"/>
      <c r="C80" s="92"/>
      <c r="D80" s="19"/>
      <c r="E80" s="22">
        <f t="shared" si="1"/>
        <v>19000</v>
      </c>
      <c r="F80" s="1"/>
      <c r="G80" s="96"/>
      <c r="H80" s="96"/>
      <c r="I80" s="49"/>
      <c r="J80" s="49"/>
      <c r="K80" s="60"/>
    </row>
    <row r="81" spans="1:11" x14ac:dyDescent="0.25">
      <c r="A81" s="1" t="s">
        <v>57</v>
      </c>
      <c r="B81" s="92"/>
      <c r="C81" s="92"/>
      <c r="D81" s="19"/>
      <c r="E81" s="22">
        <f t="shared" si="1"/>
        <v>0</v>
      </c>
      <c r="F81" s="1"/>
      <c r="G81" s="96"/>
      <c r="H81" s="96"/>
      <c r="I81" s="49"/>
      <c r="J81" s="49"/>
      <c r="K81" s="60"/>
    </row>
    <row r="82" spans="1:11" x14ac:dyDescent="0.25">
      <c r="A82" s="1" t="s">
        <v>175</v>
      </c>
      <c r="B82" s="92"/>
      <c r="C82" s="92"/>
      <c r="D82" s="19"/>
      <c r="E82" s="22">
        <f t="shared" si="1"/>
        <v>1839.8500000000001</v>
      </c>
      <c r="F82" s="1"/>
      <c r="G82" s="96"/>
      <c r="H82" s="96"/>
      <c r="I82" s="49"/>
      <c r="J82" s="49"/>
      <c r="K82" s="60"/>
    </row>
    <row r="83" spans="1:11" x14ac:dyDescent="0.25">
      <c r="A83" s="64" t="s">
        <v>14</v>
      </c>
      <c r="B83" s="65"/>
      <c r="C83" s="65"/>
      <c r="D83" s="20"/>
      <c r="E83" s="23">
        <f>SUM(E34:E82)</f>
        <v>142997.43000000002</v>
      </c>
      <c r="F83" s="1"/>
      <c r="G83" s="96"/>
      <c r="H83" s="96"/>
      <c r="I83" s="49"/>
      <c r="J83" s="49"/>
      <c r="K83" s="60"/>
    </row>
    <row r="84" spans="1:11" x14ac:dyDescent="0.25">
      <c r="F84" s="1"/>
      <c r="G84" s="96"/>
      <c r="H84" s="96"/>
      <c r="I84" s="49"/>
      <c r="J84" s="49"/>
      <c r="K84" s="60"/>
    </row>
  </sheetData>
  <mergeCells count="43">
    <mergeCell ref="I68:J68"/>
    <mergeCell ref="I69:J69"/>
    <mergeCell ref="I70:J70"/>
    <mergeCell ref="I71:J71"/>
    <mergeCell ref="I74:J74"/>
    <mergeCell ref="A83:C83"/>
    <mergeCell ref="I60:J60"/>
    <mergeCell ref="I61:J61"/>
    <mergeCell ref="I64:J64"/>
    <mergeCell ref="I65:J65"/>
    <mergeCell ref="I66:J66"/>
    <mergeCell ref="I67:J67"/>
    <mergeCell ref="I52:J52"/>
    <mergeCell ref="I53:J53"/>
    <mergeCell ref="I54:J54"/>
    <mergeCell ref="I57:J57"/>
    <mergeCell ref="I58:J58"/>
    <mergeCell ref="I59:J59"/>
    <mergeCell ref="I45:J45"/>
    <mergeCell ref="I46:J46"/>
    <mergeCell ref="I47:J47"/>
    <mergeCell ref="I49:J49"/>
    <mergeCell ref="I50:J50"/>
    <mergeCell ref="I51:J51"/>
    <mergeCell ref="I37:J37"/>
    <mergeCell ref="I38:J38"/>
    <mergeCell ref="I39:J39"/>
    <mergeCell ref="I42:J42"/>
    <mergeCell ref="I43:J43"/>
    <mergeCell ref="G44:H44"/>
    <mergeCell ref="I44:J44"/>
    <mergeCell ref="A31:K31"/>
    <mergeCell ref="A33:E33"/>
    <mergeCell ref="G33:J33"/>
    <mergeCell ref="I34:J34"/>
    <mergeCell ref="I35:J35"/>
    <mergeCell ref="I36:J36"/>
    <mergeCell ref="C2:K2"/>
    <mergeCell ref="A4:K4"/>
    <mergeCell ref="A6:F6"/>
    <mergeCell ref="G6:K6"/>
    <mergeCell ref="A24:B24"/>
    <mergeCell ref="C29:K2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CEF SETEMBRO 2020 168-5</vt:lpstr>
      <vt:lpstr>CEF SETEMBRO 2020 1922-3</vt:lpstr>
      <vt:lpstr>CEF SETEMBRO 2020 900168-2</vt:lpstr>
      <vt:lpstr>CEF SETEMBRO 2020 901922-0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Junior</dc:creator>
  <cp:lastModifiedBy>Silvio Júnior Santigo Osti</cp:lastModifiedBy>
  <dcterms:created xsi:type="dcterms:W3CDTF">2021-02-04T21:43:10Z</dcterms:created>
  <dcterms:modified xsi:type="dcterms:W3CDTF">2021-02-05T15:27:34Z</dcterms:modified>
</cp:coreProperties>
</file>