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9570" windowHeight="7500" firstSheet="46" activeTab="46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r:id="rId47"/>
    <sheet name="Rp 14 - 04 2020" sheetId="100" state="hidden" r:id="rId48"/>
    <sheet name="CEF Maio 2020" sheetId="101" r:id="rId49"/>
    <sheet name="Rp 14 - 05 2020" sheetId="102" state="hidden" r:id="rId50"/>
    <sheet name="CEF Junho 2020" sheetId="103" r:id="rId51"/>
    <sheet name="Rp 14 - 06 2020" sheetId="104" state="hidden" r:id="rId52"/>
    <sheet name="CEF Julho 2020" sheetId="105" r:id="rId53"/>
    <sheet name="Rp 14 - 07 2020" sheetId="106" state="hidden" r:id="rId54"/>
  </sheets>
  <definedNames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6"/>
  <c r="F28" s="1"/>
  <c r="I28" s="1"/>
  <c r="F17"/>
  <c r="H28"/>
  <c r="C26"/>
  <c r="D25"/>
  <c r="C17"/>
  <c r="E17" s="1"/>
  <c r="C11"/>
  <c r="B17"/>
  <c r="B11"/>
  <c r="I87" i="105"/>
  <c r="I94"/>
  <c r="I72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9"/>
  <c r="B72" i="106"/>
  <c r="E65"/>
  <c r="D65"/>
  <c r="E27"/>
  <c r="E26"/>
  <c r="E25"/>
  <c r="E24"/>
  <c r="E23"/>
  <c r="E22"/>
  <c r="E21"/>
  <c r="E20"/>
  <c r="E19"/>
  <c r="E18"/>
  <c r="E16"/>
  <c r="E15"/>
  <c r="E14"/>
  <c r="E13"/>
  <c r="E12"/>
  <c r="B28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I88"/>
  <c r="E88"/>
  <c r="E87"/>
  <c r="E86"/>
  <c r="E85"/>
  <c r="E84"/>
  <c r="E83"/>
  <c r="I82"/>
  <c r="E82"/>
  <c r="I81"/>
  <c r="E81"/>
  <c r="I80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C28" i="106" l="1"/>
  <c r="E11"/>
  <c r="E28" s="1"/>
  <c r="E29" s="1"/>
  <c r="D28"/>
  <c r="F54" i="105"/>
  <c r="I69"/>
  <c r="K69" s="1"/>
  <c r="I98"/>
  <c r="I84"/>
  <c r="I77"/>
  <c r="E102"/>
  <c r="E103" s="1"/>
  <c r="I91"/>
  <c r="C69" i="106"/>
  <c r="F65"/>
  <c r="F17" i="104"/>
  <c r="F11"/>
  <c r="H28"/>
  <c r="D61"/>
  <c r="F66" i="106" l="1"/>
  <c r="B5" i="104"/>
  <c r="C11"/>
  <c r="C26"/>
  <c r="D25"/>
  <c r="C17"/>
  <c r="B11"/>
  <c r="I102" i="103" l="1"/>
  <c r="I95"/>
  <c r="I80"/>
  <c r="B72" i="104"/>
  <c r="E65"/>
  <c r="D65"/>
  <c r="D28"/>
  <c r="C28"/>
  <c r="B28"/>
  <c r="E27"/>
  <c r="E26"/>
  <c r="E25"/>
  <c r="E28" s="1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I88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9" i="104" l="1"/>
  <c r="C69"/>
  <c r="I77" i="103"/>
  <c r="K77" s="1"/>
  <c r="I99"/>
  <c r="I85"/>
  <c r="E110"/>
  <c r="E111" s="1"/>
  <c r="I92"/>
  <c r="I106"/>
  <c r="F65" i="104"/>
  <c r="F17" i="102"/>
  <c r="F11"/>
  <c r="H28"/>
  <c r="C17"/>
  <c r="C11"/>
  <c r="F66" i="101"/>
  <c r="F67" s="1"/>
  <c r="E50" i="102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I109" i="101"/>
  <c r="I102"/>
  <c r="I87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B72" i="10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95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106" i="101"/>
  <c r="I84"/>
  <c r="K84" s="1"/>
  <c r="I113"/>
  <c r="I99"/>
  <c r="I92"/>
  <c r="C69" i="102"/>
  <c r="F69" i="101"/>
  <c r="F9" i="103" s="1"/>
  <c r="F17" i="100"/>
  <c r="F11"/>
  <c r="H28"/>
  <c r="C17"/>
  <c r="C11"/>
  <c r="B17"/>
  <c r="D65"/>
  <c r="B2"/>
  <c r="E118" i="101" l="1"/>
  <c r="F66" i="102"/>
  <c r="F10" i="103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2"/>
  <c r="I118" i="99"/>
  <c r="I111"/>
  <c r="I96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9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I104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122" i="99"/>
  <c r="I93"/>
  <c r="K93" s="1"/>
  <c r="I101"/>
  <c r="I115"/>
  <c r="I108"/>
  <c r="E126"/>
  <c r="E127" s="1"/>
  <c r="C28" i="100"/>
  <c r="B7"/>
  <c r="B68" s="1"/>
  <c r="B69" s="1"/>
  <c r="C69" s="1"/>
  <c r="F78" i="99"/>
  <c r="B17" i="98"/>
  <c r="C26"/>
  <c r="D25" l="1"/>
  <c r="E25"/>
  <c r="C16"/>
  <c r="E16" s="1"/>
  <c r="C17"/>
  <c r="E17" s="1"/>
  <c r="C11"/>
  <c r="E11" s="1"/>
  <c r="B5"/>
  <c r="B4"/>
  <c r="D3"/>
  <c r="B3"/>
  <c r="F11"/>
  <c r="F28" s="1"/>
  <c r="E26"/>
  <c r="B35"/>
  <c r="E27"/>
  <c r="E24"/>
  <c r="E23"/>
  <c r="E22"/>
  <c r="E21"/>
  <c r="E20"/>
  <c r="E19"/>
  <c r="E18"/>
  <c r="E15"/>
  <c r="E14"/>
  <c r="E13"/>
  <c r="E12"/>
  <c r="B28"/>
  <c r="D28" l="1"/>
  <c r="B7"/>
  <c r="B31" s="1"/>
  <c r="B32" s="1"/>
  <c r="E28"/>
  <c r="C28"/>
  <c r="F17" i="97"/>
  <c r="H28"/>
  <c r="F11"/>
  <c r="C26"/>
  <c r="C17"/>
  <c r="E17" s="1"/>
  <c r="C11"/>
  <c r="B17"/>
  <c r="B11"/>
  <c r="B28" s="1"/>
  <c r="B70"/>
  <c r="I103" i="96"/>
  <c r="I96"/>
  <c r="I8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9"/>
  <c r="E66" i="97"/>
  <c r="D28"/>
  <c r="E27"/>
  <c r="E26"/>
  <c r="E25"/>
  <c r="E24"/>
  <c r="E23"/>
  <c r="E22"/>
  <c r="E21"/>
  <c r="E20"/>
  <c r="E19"/>
  <c r="E18"/>
  <c r="E16"/>
  <c r="E15"/>
  <c r="E14"/>
  <c r="E13"/>
  <c r="E12"/>
  <c r="E11"/>
  <c r="B7"/>
  <c r="B69" s="1"/>
  <c r="B73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I89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C32" i="98" l="1"/>
  <c r="F28" i="97"/>
  <c r="J28" s="1"/>
  <c r="E28"/>
  <c r="E68" s="1"/>
  <c r="C70"/>
  <c r="I107" i="96"/>
  <c r="E111"/>
  <c r="E112" s="1"/>
  <c r="I93"/>
  <c r="I100"/>
  <c r="F63"/>
  <c r="I78"/>
  <c r="K78" s="1"/>
  <c r="I86"/>
  <c r="C28" i="97"/>
  <c r="F17" i="95"/>
  <c r="F11"/>
  <c r="H28"/>
  <c r="C11"/>
  <c r="C17"/>
  <c r="C26"/>
  <c r="I98" i="94" l="1"/>
  <c r="I91"/>
  <c r="I76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9"/>
  <c r="E66" i="95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I84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I102" i="94"/>
  <c r="I88"/>
  <c r="E106"/>
  <c r="E107" s="1"/>
  <c r="I81"/>
  <c r="F58"/>
  <c r="I73"/>
  <c r="K73" s="1"/>
  <c r="I95"/>
  <c r="B70" i="95"/>
  <c r="B71" s="1"/>
  <c r="B73" s="1"/>
  <c r="F17" i="93"/>
  <c r="F28" s="1"/>
  <c r="F11"/>
  <c r="H28"/>
  <c r="C17"/>
  <c r="C11"/>
  <c r="B11"/>
  <c r="I105" i="92"/>
  <c r="I98"/>
  <c r="I83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E66" i="93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I91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109" i="92"/>
  <c r="F65"/>
  <c r="I102"/>
  <c r="I80"/>
  <c r="E113"/>
  <c r="E114" s="1"/>
  <c r="I88"/>
  <c r="I95"/>
  <c r="K80"/>
  <c r="F17" i="91"/>
  <c r="F11"/>
  <c r="H28"/>
  <c r="C17"/>
  <c r="C11"/>
  <c r="B17"/>
  <c r="I102" i="90"/>
  <c r="I92" i="88"/>
  <c r="I89" i="86"/>
  <c r="I85" i="84"/>
  <c r="I91" i="82"/>
  <c r="I98" i="80"/>
  <c r="I96" i="78"/>
  <c r="I88" i="76"/>
  <c r="I90" i="74"/>
  <c r="E28" i="93" l="1"/>
  <c r="I97" i="78"/>
  <c r="I103" i="90"/>
  <c r="I93" i="88"/>
  <c r="I90" i="86"/>
  <c r="I86" i="84"/>
  <c r="I92" i="82"/>
  <c r="I99" i="80"/>
  <c r="I109" i="90"/>
  <c r="I87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9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I95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I92"/>
  <c r="I99"/>
  <c r="I113"/>
  <c r="E117"/>
  <c r="E118" s="1"/>
  <c r="F69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I99" i="88" l="1"/>
  <c r="I77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E66" i="89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I85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103"/>
  <c r="I89"/>
  <c r="I74"/>
  <c r="K74" s="1"/>
  <c r="I82"/>
  <c r="E28" i="89"/>
  <c r="B71"/>
  <c r="B73" s="1"/>
  <c r="B70"/>
  <c r="F59" i="88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96" i="86"/>
  <c r="I74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I10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I82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9" l="1"/>
  <c r="I71"/>
  <c r="K71" s="1"/>
  <c r="I86"/>
  <c r="I100"/>
  <c r="E104"/>
  <c r="E105" s="1"/>
  <c r="F56"/>
  <c r="H28" i="85"/>
  <c r="F17"/>
  <c r="F11"/>
  <c r="C11"/>
  <c r="C17"/>
  <c r="E68"/>
  <c r="B17"/>
  <c r="B11"/>
  <c r="E66" l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92" i="84"/>
  <c r="I70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9"/>
  <c r="I102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I78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I96" i="84"/>
  <c r="I82"/>
  <c r="E100"/>
  <c r="E101" s="1"/>
  <c r="F52"/>
  <c r="I67"/>
  <c r="K67" s="1"/>
  <c r="I75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F10" i="8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I98"/>
  <c r="I76"/>
  <c r="F9"/>
  <c r="I108"/>
  <c r="E104"/>
  <c r="E103"/>
  <c r="E102"/>
  <c r="I101"/>
  <c r="E101"/>
  <c r="E100"/>
  <c r="E99"/>
  <c r="I102"/>
  <c r="E98"/>
  <c r="E97"/>
  <c r="E96"/>
  <c r="E95"/>
  <c r="E94"/>
  <c r="I93"/>
  <c r="E93"/>
  <c r="E92"/>
  <c r="E91"/>
  <c r="E90"/>
  <c r="E89"/>
  <c r="E88"/>
  <c r="E87"/>
  <c r="I86"/>
  <c r="E86"/>
  <c r="I85"/>
  <c r="E85"/>
  <c r="I84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88"/>
  <c r="I81"/>
  <c r="F58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F10" i="8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I105"/>
  <c r="I83"/>
  <c r="F9"/>
  <c r="I115"/>
  <c r="E111"/>
  <c r="E110"/>
  <c r="E109"/>
  <c r="I108"/>
  <c r="E108"/>
  <c r="E107"/>
  <c r="E106"/>
  <c r="I109"/>
  <c r="E105"/>
  <c r="E104"/>
  <c r="E103"/>
  <c r="E102"/>
  <c r="E101"/>
  <c r="I100"/>
  <c r="E100"/>
  <c r="E99"/>
  <c r="E98"/>
  <c r="E97"/>
  <c r="E96"/>
  <c r="E95"/>
  <c r="E94"/>
  <c r="I93"/>
  <c r="E93"/>
  <c r="I92"/>
  <c r="E92"/>
  <c r="I91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I88" i="80"/>
  <c r="E113"/>
  <c r="E114" s="1"/>
  <c r="F65"/>
  <c r="I80"/>
  <c r="K80" s="1"/>
  <c r="I95"/>
  <c r="F17" i="79"/>
  <c r="F11"/>
  <c r="B67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E7" s="1"/>
  <c r="E66" s="1"/>
  <c r="I103" i="78"/>
  <c r="I81"/>
  <c r="F59"/>
  <c r="F60" s="1"/>
  <c r="F61" s="1"/>
  <c r="F58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I113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I89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69" i="79" l="1"/>
  <c r="B71" s="1"/>
  <c r="E28"/>
  <c r="I93" i="78"/>
  <c r="I107"/>
  <c r="I86"/>
  <c r="E111"/>
  <c r="E112" s="1"/>
  <c r="F63"/>
  <c r="I78"/>
  <c r="K78" s="1"/>
  <c r="J28" i="77"/>
  <c r="F17"/>
  <c r="F11"/>
  <c r="H28"/>
  <c r="C11" i="75" l="1"/>
  <c r="E11" s="1"/>
  <c r="C11" i="77"/>
  <c r="C17"/>
  <c r="E11"/>
  <c r="E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D28"/>
  <c r="B28"/>
  <c r="E27"/>
  <c r="C28"/>
  <c r="B7"/>
  <c r="F17" i="75"/>
  <c r="F11"/>
  <c r="H28"/>
  <c r="E26"/>
  <c r="E25"/>
  <c r="E24"/>
  <c r="E23"/>
  <c r="E22"/>
  <c r="E21"/>
  <c r="E20"/>
  <c r="E19"/>
  <c r="E18"/>
  <c r="E17"/>
  <c r="E16"/>
  <c r="E15"/>
  <c r="E14"/>
  <c r="E13"/>
  <c r="E12"/>
  <c r="C17"/>
  <c r="E65"/>
  <c r="I95" i="76"/>
  <c r="I89"/>
  <c r="I73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I105"/>
  <c r="E101"/>
  <c r="E100"/>
  <c r="E99"/>
  <c r="I98"/>
  <c r="E98"/>
  <c r="E97"/>
  <c r="E96"/>
  <c r="I99"/>
  <c r="E95"/>
  <c r="E94"/>
  <c r="E93"/>
  <c r="E92"/>
  <c r="E91"/>
  <c r="I90"/>
  <c r="E90"/>
  <c r="E89"/>
  <c r="E88"/>
  <c r="E87"/>
  <c r="E86"/>
  <c r="E85"/>
  <c r="E84"/>
  <c r="I83"/>
  <c r="E83"/>
  <c r="I82"/>
  <c r="E82"/>
  <c r="I81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I85"/>
  <c r="E103"/>
  <c r="E104" s="1"/>
  <c r="I78"/>
  <c r="F55"/>
  <c r="B69" i="75"/>
  <c r="D28"/>
  <c r="B28"/>
  <c r="E27"/>
  <c r="B7"/>
  <c r="F28" l="1"/>
  <c r="C28"/>
  <c r="E28"/>
  <c r="E30" s="1"/>
  <c r="B68"/>
  <c r="B70" s="1"/>
  <c r="B72" s="1"/>
  <c r="I96" i="74"/>
  <c r="I89"/>
  <c r="I82"/>
  <c r="I74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9" l="1"/>
  <c r="I106"/>
  <c r="E102"/>
  <c r="E101"/>
  <c r="E100"/>
  <c r="I99"/>
  <c r="E99"/>
  <c r="E98"/>
  <c r="E97"/>
  <c r="I100"/>
  <c r="E96"/>
  <c r="E95"/>
  <c r="E94"/>
  <c r="E93"/>
  <c r="E92"/>
  <c r="I91"/>
  <c r="I93" s="1"/>
  <c r="E91"/>
  <c r="E90"/>
  <c r="E89"/>
  <c r="E88"/>
  <c r="E87"/>
  <c r="E86"/>
  <c r="E85"/>
  <c r="I84"/>
  <c r="E84"/>
  <c r="I83"/>
  <c r="I86" s="1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L93" l="1"/>
  <c r="I71"/>
  <c r="K71" s="1"/>
  <c r="E104"/>
  <c r="E105" s="1"/>
  <c r="I79"/>
  <c r="F56"/>
  <c r="F32" i="73"/>
  <c r="F31"/>
  <c r="F23"/>
  <c r="F17"/>
  <c r="D32"/>
  <c r="D31"/>
  <c r="D23"/>
  <c r="D17"/>
  <c r="E31"/>
  <c r="E32"/>
  <c r="L44"/>
  <c r="J44"/>
  <c r="B32"/>
  <c r="B17"/>
  <c r="B3"/>
  <c r="B2"/>
  <c r="B8" s="1"/>
  <c r="L24"/>
  <c r="L22"/>
  <c r="L21"/>
  <c r="N19"/>
  <c r="L19"/>
  <c r="E64"/>
  <c r="B68" s="1"/>
  <c r="I92" i="76" l="1"/>
  <c r="I100" i="78" s="1"/>
  <c r="I102" i="80" s="1"/>
  <c r="I95" i="82" s="1"/>
  <c r="I89" i="84" s="1"/>
  <c r="I93" i="86" s="1"/>
  <c r="I96" i="88" s="1"/>
  <c r="I106" i="90" s="1"/>
  <c r="F34" i="73"/>
  <c r="I34" s="1"/>
  <c r="D34"/>
  <c r="E23"/>
  <c r="C34"/>
  <c r="E17"/>
  <c r="B34"/>
  <c r="B67"/>
  <c r="B69" s="1"/>
  <c r="B71" s="1"/>
  <c r="F17" i="72"/>
  <c r="F23"/>
  <c r="C23"/>
  <c r="C17"/>
  <c r="E17" s="1"/>
  <c r="C32"/>
  <c r="D34"/>
  <c r="E70"/>
  <c r="B74" s="1"/>
  <c r="B34"/>
  <c r="E18"/>
  <c r="E19"/>
  <c r="E20"/>
  <c r="E21"/>
  <c r="E22"/>
  <c r="E24"/>
  <c r="E25"/>
  <c r="E26"/>
  <c r="E27"/>
  <c r="E28"/>
  <c r="E29"/>
  <c r="E30"/>
  <c r="E31"/>
  <c r="E32"/>
  <c r="E33"/>
  <c r="M19"/>
  <c r="F34"/>
  <c r="I34" s="1"/>
  <c r="I5"/>
  <c r="B8" s="1"/>
  <c r="L91" i="76" l="1"/>
  <c r="E34" i="73"/>
  <c r="E36" s="1"/>
  <c r="C34" i="72"/>
  <c r="E23"/>
  <c r="E34" s="1"/>
  <c r="E36" s="1"/>
  <c r="D8"/>
  <c r="B73"/>
  <c r="B75" s="1"/>
  <c r="B77" s="1"/>
  <c r="I98" i="71"/>
  <c r="I91"/>
  <c r="I76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10"/>
  <c r="F9" l="1"/>
  <c r="I108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I84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I102" l="1"/>
  <c r="I81"/>
  <c r="I95"/>
  <c r="E106"/>
  <c r="E107" s="1"/>
  <c r="F58"/>
  <c r="I73"/>
  <c r="K73" s="1"/>
  <c r="I88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B3"/>
  <c r="B8"/>
  <c r="D8" s="1"/>
  <c r="I5"/>
  <c r="D34"/>
  <c r="C34"/>
  <c r="F23" i="69"/>
  <c r="F32"/>
  <c r="F17"/>
  <c r="B31"/>
  <c r="B34" s="1"/>
  <c r="B36" s="1"/>
  <c r="E34" i="70" l="1"/>
  <c r="E36" s="1"/>
  <c r="B73"/>
  <c r="B74"/>
  <c r="C23" i="69"/>
  <c r="E70"/>
  <c r="B73"/>
  <c r="I67" i="67"/>
  <c r="B17" i="69"/>
  <c r="B75" i="70" l="1"/>
  <c r="B77" s="1"/>
  <c r="D8" i="69"/>
  <c r="B74" l="1"/>
  <c r="F34"/>
  <c r="I34" s="1"/>
  <c r="D34"/>
  <c r="C34"/>
  <c r="E72" s="1"/>
  <c r="E32"/>
  <c r="E31"/>
  <c r="E23"/>
  <c r="E17"/>
  <c r="B8"/>
  <c r="E34" l="1"/>
  <c r="E36"/>
  <c r="B75"/>
  <c r="B77" s="1"/>
  <c r="I92" i="68"/>
  <c r="I85"/>
  <c r="I70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9"/>
  <c r="I102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I78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I89" l="1"/>
  <c r="E100"/>
  <c r="E101" s="1"/>
  <c r="I82"/>
  <c r="I67"/>
  <c r="K67" s="1"/>
  <c r="I96"/>
  <c r="F52"/>
  <c r="I75"/>
  <c r="I76" i="67"/>
  <c r="I98" l="1"/>
  <c r="I95"/>
  <c r="I88"/>
  <c r="I73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I81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85" l="1"/>
  <c r="I70"/>
  <c r="K70" s="1"/>
  <c r="I99"/>
  <c r="I92"/>
  <c r="E103"/>
  <c r="E104" s="1"/>
  <c r="F55"/>
  <c r="I78"/>
  <c r="F23" i="66"/>
  <c r="F17"/>
  <c r="B68"/>
  <c r="E64"/>
  <c r="E32"/>
  <c r="E31"/>
  <c r="E23"/>
  <c r="E17"/>
  <c r="B17"/>
  <c r="B34" s="1"/>
  <c r="D34"/>
  <c r="C34"/>
  <c r="B8"/>
  <c r="B67" s="1"/>
  <c r="I89" i="65"/>
  <c r="I82"/>
  <c r="I67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I99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I75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F49" i="65"/>
  <c r="I79"/>
  <c r="E97"/>
  <c r="E98" s="1"/>
  <c r="I86"/>
  <c r="I64"/>
  <c r="K64" s="1"/>
  <c r="I93"/>
  <c r="I72"/>
  <c r="F22" i="63"/>
  <c r="F28"/>
  <c r="H31"/>
  <c r="H29"/>
  <c r="F24" i="64"/>
  <c r="F17"/>
  <c r="E36"/>
  <c r="C32"/>
  <c r="C24"/>
  <c r="C34" s="1"/>
  <c r="C17"/>
  <c r="B17"/>
  <c r="E17"/>
  <c r="E24"/>
  <c r="G47"/>
  <c r="B8"/>
  <c r="D34"/>
  <c r="B34"/>
  <c r="I95" i="62"/>
  <c r="I85" i="61"/>
  <c r="I77" i="59"/>
  <c r="E34" i="64" l="1"/>
  <c r="F34"/>
  <c r="I34" s="1"/>
  <c r="Q26" i="63"/>
  <c r="Q24"/>
  <c r="E28"/>
  <c r="K32"/>
  <c r="K3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F10" i="62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I108"/>
  <c r="I79"/>
  <c r="F9"/>
  <c r="I98" i="61"/>
  <c r="I102" s="1"/>
  <c r="I91"/>
  <c r="I77"/>
  <c r="I69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I112" i="62"/>
  <c r="E107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I87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I95" s="1"/>
  <c r="I101" i="62" s="1"/>
  <c r="E94" i="61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I105" i="62" l="1"/>
  <c r="E109"/>
  <c r="E111" s="1"/>
  <c r="I76"/>
  <c r="K76" s="1"/>
  <c r="I91"/>
  <c r="I84"/>
  <c r="I74" i="61"/>
  <c r="E99"/>
  <c r="E101" s="1"/>
  <c r="F51"/>
  <c r="I66"/>
  <c r="K66" s="1"/>
  <c r="I81"/>
  <c r="F61" i="62"/>
  <c r="F7" i="60"/>
  <c r="F13"/>
  <c r="F25"/>
  <c r="F29"/>
  <c r="F33"/>
  <c r="F42"/>
  <c r="F46"/>
  <c r="P50"/>
  <c r="L60"/>
  <c r="P60" s="1"/>
  <c r="N60"/>
  <c r="O60"/>
  <c r="F61"/>
  <c r="L61"/>
  <c r="N61"/>
  <c r="L74"/>
  <c r="N74"/>
  <c r="R74" s="1"/>
  <c r="P74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R50" l="1"/>
  <c r="R61"/>
  <c r="P61"/>
  <c r="P77" s="1"/>
  <c r="N77"/>
  <c r="R77" s="1"/>
  <c r="O77"/>
  <c r="O81" s="1"/>
  <c r="P52"/>
  <c r="R60"/>
  <c r="I86" i="59"/>
  <c r="I69"/>
  <c r="I92" i="58"/>
  <c r="I82"/>
  <c r="I61" i="59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9"/>
  <c r="F44" i="58"/>
  <c r="F45" s="1"/>
  <c r="F46" s="1"/>
  <c r="F47" s="1"/>
  <c r="F43"/>
  <c r="F42"/>
  <c r="I67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I113" i="57"/>
  <c r="I106"/>
  <c r="I109"/>
  <c r="I84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10"/>
  <c r="F9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I117" i="57"/>
  <c r="I96" i="58" s="1"/>
  <c r="I100" s="1"/>
  <c r="I90" i="59" s="1"/>
  <c r="I94" s="1"/>
  <c r="E112" i="57"/>
  <c r="E111"/>
  <c r="E110"/>
  <c r="E109"/>
  <c r="E108"/>
  <c r="E107"/>
  <c r="E106"/>
  <c r="E105"/>
  <c r="E104"/>
  <c r="E103"/>
  <c r="E102"/>
  <c r="I101"/>
  <c r="E101"/>
  <c r="E100"/>
  <c r="I99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110" i="57"/>
  <c r="I89" i="58" s="1"/>
  <c r="I93" s="1"/>
  <c r="I83" i="59" s="1"/>
  <c r="I87" s="1"/>
  <c r="I96" i="57"/>
  <c r="I103"/>
  <c r="E114"/>
  <c r="E116" s="1"/>
  <c r="I89"/>
  <c r="I81"/>
  <c r="K81" s="1"/>
  <c r="E97" i="58"/>
  <c r="E99" s="1"/>
  <c r="F49"/>
  <c r="I64"/>
  <c r="K64" s="1"/>
  <c r="I72"/>
  <c r="I79"/>
  <c r="I86"/>
  <c r="I76" i="59" s="1"/>
  <c r="I80" s="1"/>
  <c r="I84" i="61" s="1"/>
  <c r="I88" s="1"/>
  <c r="I94" i="62" s="1"/>
  <c r="I98" s="1"/>
  <c r="I66" i="59"/>
  <c r="I73"/>
  <c r="F43"/>
  <c r="F66" i="57"/>
  <c r="E112" i="56"/>
  <c r="I135"/>
  <c r="I139" s="1"/>
  <c r="I128"/>
  <c r="I121"/>
  <c r="I106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E134"/>
  <c r="E133"/>
  <c r="E132"/>
  <c r="I131"/>
  <c r="E131"/>
  <c r="E130"/>
  <c r="E129"/>
  <c r="I132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F88" l="1"/>
  <c r="I118"/>
  <c r="I125"/>
  <c r="E136"/>
  <c r="E138" s="1"/>
  <c r="I103"/>
  <c r="K103" s="1"/>
  <c r="I111"/>
  <c r="I152" i="54"/>
  <c r="I123"/>
  <c r="I121" i="53"/>
  <c r="T42" i="55" l="1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56" i="54" l="1"/>
  <c r="I129" i="53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E97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8" i="53"/>
  <c r="F105" i="54" l="1"/>
  <c r="E39" i="63"/>
  <c r="D39"/>
  <c r="E76" l="1"/>
  <c r="E79" s="1"/>
  <c r="F68"/>
  <c r="F39"/>
  <c r="H39" l="1"/>
  <c r="K39" s="1"/>
  <c r="E126" i="53"/>
  <c r="E132"/>
</calcChain>
</file>

<file path=xl/sharedStrings.xml><?xml version="1.0" encoding="utf-8"?>
<sst xmlns="http://schemas.openxmlformats.org/spreadsheetml/2006/main" count="8166" uniqueCount="410">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</sst>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topLeftCell="A73" workbookViewId="0">
      <selection activeCell="G112" sqref="G11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11" t="s">
        <v>12</v>
      </c>
      <c r="B78" s="312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286" t="s">
        <v>123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6"/>
    </row>
    <row r="84" spans="1:11" ht="18" customHeight="1"/>
    <row r="85" spans="1:11" ht="18" customHeight="1">
      <c r="A85" s="305" t="s">
        <v>126</v>
      </c>
      <c r="B85" s="305"/>
      <c r="C85" s="305"/>
      <c r="D85" s="305"/>
      <c r="E85" s="305"/>
      <c r="F85" s="305"/>
      <c r="G85" s="305"/>
      <c r="H85" s="305"/>
      <c r="I85" s="305"/>
      <c r="J85" s="305"/>
      <c r="K85" s="305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06" t="s">
        <v>21</v>
      </c>
      <c r="B87" s="307"/>
      <c r="C87" s="307"/>
      <c r="D87" s="307"/>
      <c r="E87" s="308"/>
      <c r="F87" s="3"/>
      <c r="G87" s="309" t="s">
        <v>20</v>
      </c>
      <c r="H87" s="309"/>
      <c r="I87" s="309"/>
      <c r="J87" s="309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293">
        <f>SUMIF($G$8:$G$77,G88,$E$8:$E$77)</f>
        <v>49999.55</v>
      </c>
      <c r="J88" s="294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03" t="s">
        <v>74</v>
      </c>
      <c r="H89" s="304"/>
      <c r="I89" s="293">
        <f>SUMIF($G$8:$G$77,G89,$E$8:$E$77)</f>
        <v>12449.82</v>
      </c>
      <c r="J89" s="294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03" t="s">
        <v>121</v>
      </c>
      <c r="H90" s="304"/>
      <c r="I90" s="293">
        <f>SUMIF($G$8:$G$77,G90,$E$8:$E$77)</f>
        <v>30000</v>
      </c>
      <c r="J90" s="294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03" t="s">
        <v>76</v>
      </c>
      <c r="H91" s="304"/>
      <c r="I91" s="293">
        <f>SUMIF($G$8:$G$77,G91,$E$8:$E$77)</f>
        <v>55.85</v>
      </c>
      <c r="J91" s="294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293">
        <f>SUMIF($G$8:$G$77,G92,$E$8:$E$77)</f>
        <v>245.31</v>
      </c>
      <c r="J92" s="294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289">
        <f>SUM(I88:J92)</f>
        <v>92750.53</v>
      </c>
      <c r="J93" s="290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293">
        <v>0</v>
      </c>
      <c r="J96" s="29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293">
        <f>SUMIF($G$8:$G$77,G97,$D$8:$D$77)</f>
        <v>29349.599999999999</v>
      </c>
      <c r="J97" s="294"/>
    </row>
    <row r="98" spans="1:11">
      <c r="A98" s="27"/>
      <c r="B98" s="63"/>
      <c r="C98" s="63"/>
      <c r="D98" s="80"/>
      <c r="E98" s="29">
        <f t="shared" si="2"/>
        <v>0</v>
      </c>
      <c r="F98" s="3"/>
      <c r="G98" s="303" t="s">
        <v>74</v>
      </c>
      <c r="H98" s="304"/>
      <c r="I98" s="293">
        <f>-SUMIF($G$8:$G$77,G98,$E$8:$E$77)</f>
        <v>-12449.82</v>
      </c>
      <c r="J98" s="294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293">
        <v>63.06</v>
      </c>
      <c r="J99" s="29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01"/>
      <c r="J100" s="302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297">
        <f>SUM(I96:J99)</f>
        <v>16962.84</v>
      </c>
      <c r="J101" s="298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299"/>
      <c r="J103" s="300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291">
        <v>0</v>
      </c>
      <c r="J104" s="292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293">
        <f>SUMIF($G$8:$G$77,G105,$E$8:$E$77)</f>
        <v>0</v>
      </c>
      <c r="J105" s="294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293">
        <f>-SUMIF($G$8:$G$77,G106,$D$8:$D$77)</f>
        <v>0</v>
      </c>
      <c r="J106" s="294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01"/>
      <c r="J107" s="302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289">
        <f>SUM(I104:J107)</f>
        <v>0</v>
      </c>
      <c r="J108" s="290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295">
        <v>0</v>
      </c>
      <c r="J111" s="296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278">
        <v>49999.55</v>
      </c>
      <c r="J112" s="279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293">
        <f>-SUMIF($G$8:$G$77,G113,$E$8:$E$77)</f>
        <v>-49999.55</v>
      </c>
      <c r="J113" s="294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287"/>
      <c r="J114" s="288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297">
        <f>SUM(I111:J114)</f>
        <v>0</v>
      </c>
      <c r="J115" s="298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291">
        <v>0</v>
      </c>
      <c r="J118" s="292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293">
        <v>3294.87</v>
      </c>
      <c r="J119" s="294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293">
        <v>16926.48</v>
      </c>
      <c r="J120" s="294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287">
        <f>SUMIF($G$8:$G$77,G121,$D$8:$D$77)</f>
        <v>0</v>
      </c>
      <c r="J121" s="288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289">
        <f>SUM(I118:J121)</f>
        <v>20221.349999999999</v>
      </c>
      <c r="J122" s="290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278">
        <v>0</v>
      </c>
      <c r="J125" s="279"/>
      <c r="K125" s="24"/>
    </row>
    <row r="126" spans="1:13">
      <c r="A126" s="284" t="s">
        <v>22</v>
      </c>
      <c r="B126" s="285"/>
      <c r="C126" s="285"/>
      <c r="D126" s="81"/>
      <c r="E126" s="35">
        <f ca="1">SUM(E88:E129)</f>
        <v>278251.58999999997</v>
      </c>
      <c r="F126" s="3"/>
      <c r="G126" s="27" t="s">
        <v>141</v>
      </c>
      <c r="H126" s="83"/>
      <c r="I126" s="278">
        <v>4548.97</v>
      </c>
      <c r="J126" s="279"/>
      <c r="K126" s="24"/>
    </row>
    <row r="127" spans="1:13">
      <c r="F127" s="3"/>
      <c r="G127" s="82" t="s">
        <v>142</v>
      </c>
      <c r="H127" s="83"/>
      <c r="I127" s="278">
        <v>25375.47</v>
      </c>
      <c r="J127" s="279"/>
      <c r="K127" s="24"/>
    </row>
    <row r="128" spans="1:13">
      <c r="F128" s="3"/>
      <c r="G128" s="27"/>
      <c r="H128" s="41"/>
      <c r="I128" s="282"/>
      <c r="J128" s="283"/>
      <c r="K128" s="24"/>
    </row>
    <row r="129" spans="5:11">
      <c r="F129" s="3"/>
      <c r="G129" s="89" t="s">
        <v>18</v>
      </c>
      <c r="H129" s="88"/>
      <c r="I129" s="280">
        <f>SUM(I125:J128)</f>
        <v>29924.440000000002</v>
      </c>
      <c r="J129" s="281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I105:J105"/>
    <mergeCell ref="I106:J106"/>
    <mergeCell ref="I107:J107"/>
    <mergeCell ref="I96:J96"/>
    <mergeCell ref="I97:J97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26:J126"/>
    <mergeCell ref="I127:J127"/>
    <mergeCell ref="I129:J129"/>
    <mergeCell ref="I128:J128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F39" sqref="B22:F39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13" t="s">
        <v>242</v>
      </c>
      <c r="B19" s="313" t="s">
        <v>243</v>
      </c>
      <c r="C19" s="130" t="s">
        <v>244</v>
      </c>
      <c r="D19" s="130" t="s">
        <v>246</v>
      </c>
      <c r="E19" s="130"/>
      <c r="F19" s="313" t="s">
        <v>250</v>
      </c>
      <c r="Q19" s="126">
        <v>169130.87</v>
      </c>
    </row>
    <row r="20" spans="1:17" ht="67.5" customHeight="1" thickBot="1">
      <c r="A20" s="314"/>
      <c r="B20" s="314"/>
      <c r="C20" s="131" t="s">
        <v>245</v>
      </c>
      <c r="D20" s="131" t="s">
        <v>247</v>
      </c>
      <c r="E20" s="131" t="s">
        <v>248</v>
      </c>
      <c r="F20" s="314"/>
      <c r="Q20" s="127">
        <v>249997.75</v>
      </c>
    </row>
    <row r="21" spans="1:17" ht="15.75" thickBot="1">
      <c r="A21" s="315"/>
      <c r="B21" s="315"/>
      <c r="C21" s="132"/>
      <c r="D21" s="132"/>
      <c r="E21" s="133" t="s">
        <v>249</v>
      </c>
      <c r="F21" s="315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82" workbookViewId="0">
      <selection activeCell="F10" sqref="F10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226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11" t="s">
        <v>12</v>
      </c>
      <c r="B61" s="312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286" t="s">
        <v>123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</row>
    <row r="67" spans="1:11" ht="18" customHeight="1"/>
    <row r="68" spans="1:11" ht="18" customHeight="1">
      <c r="A68" s="305" t="s">
        <v>227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06" t="s">
        <v>21</v>
      </c>
      <c r="B70" s="307"/>
      <c r="C70" s="307"/>
      <c r="D70" s="307"/>
      <c r="E70" s="308"/>
      <c r="F70" s="3"/>
      <c r="G70" s="309" t="s">
        <v>20</v>
      </c>
      <c r="H70" s="309"/>
      <c r="I70" s="309"/>
      <c r="J70" s="309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293">
        <f>SUMIF($G$8:$G$60,G71,$E$8:$E$60)</f>
        <v>249997.75</v>
      </c>
      <c r="J71" s="294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03" t="s">
        <v>145</v>
      </c>
      <c r="H72" s="304"/>
      <c r="I72" s="293">
        <f>SUMIF($G$8:$G$60,G72,$E$8:$E$60)</f>
        <v>183410.71000000002</v>
      </c>
      <c r="J72" s="294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03" t="s">
        <v>232</v>
      </c>
      <c r="H73" s="304"/>
      <c r="I73" s="293">
        <f>SUMIF($G$8:$G$60,G73,$E$8:$E$60)</f>
        <v>5</v>
      </c>
      <c r="J73" s="294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03" t="s">
        <v>234</v>
      </c>
      <c r="H74" s="304"/>
      <c r="I74" s="293">
        <f>SUMIF($G$8:$G$60,G74,$E$8:$E$60)</f>
        <v>851.85</v>
      </c>
      <c r="J74" s="294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293">
        <f>SUMIF($G$8:$G$60,G75,$E$8:$E$60)</f>
        <v>0</v>
      </c>
      <c r="J75" s="294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289">
        <f>SUM(I71:J75)</f>
        <v>434265.31</v>
      </c>
      <c r="J76" s="290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293">
        <f>'CEF Outubro 2018'!I74:J74</f>
        <v>183365.14</v>
      </c>
      <c r="J79" s="294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293">
        <f>SUMIF($G$8:$G$60,G80,$D$8:$D$60)</f>
        <v>157950.35</v>
      </c>
      <c r="J80" s="294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03" t="s">
        <v>145</v>
      </c>
      <c r="H81" s="304"/>
      <c r="I81" s="293">
        <f>-SUMIF($G$8:$G$60,G81,$E$8:$E$60)</f>
        <v>-183410.71000000002</v>
      </c>
      <c r="J81" s="294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293">
        <v>926.03</v>
      </c>
      <c r="J82" s="294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01"/>
      <c r="J83" s="302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297">
        <f>SUM(I79:J82)</f>
        <v>158830.80999999997</v>
      </c>
      <c r="J84" s="298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299"/>
      <c r="J86" s="300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291">
        <f>'CEF Agosto 2018'!I79:J79</f>
        <v>0</v>
      </c>
      <c r="J87" s="292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293">
        <f>SUMIF($G$8:$G$60,G88,$E$8:$E$60)</f>
        <v>0</v>
      </c>
      <c r="J88" s="294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293">
        <f>-SUMIF($G$8:$G$60,G89,$D$8:$D$60)</f>
        <v>0</v>
      </c>
      <c r="J89" s="294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01"/>
      <c r="J90" s="302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289">
        <f>SUM(I87:J90)</f>
        <v>0</v>
      </c>
      <c r="J91" s="290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295">
        <f>'CEF Outubro 2018'!I88:J88</f>
        <v>32000</v>
      </c>
      <c r="J94" s="296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278">
        <f>249997.75+16000</f>
        <v>265997.75</v>
      </c>
      <c r="J95" s="279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293">
        <f>-SUMIF($G$8:$G$60,G96,$E$8:$E$60)</f>
        <v>-249997.75</v>
      </c>
      <c r="J96" s="294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287"/>
      <c r="J97" s="288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297">
        <f>SUM(I94:J97)</f>
        <v>48000</v>
      </c>
      <c r="J98" s="298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291">
        <f>'CEF Outubro 2018'!I95:J95</f>
        <v>17609.270000000004</v>
      </c>
      <c r="J101" s="292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293">
        <v>17692.71</v>
      </c>
      <c r="J102" s="294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293"/>
      <c r="J103" s="294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287">
        <f>-SUMIF($G$8:$G$60,G104,$D$8:$D$60)</f>
        <v>-17609.27</v>
      </c>
      <c r="J104" s="288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289">
        <f>SUM(I101:J104)</f>
        <v>17692.710000000003</v>
      </c>
      <c r="J105" s="290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278">
        <f>'CEF Outubro 2018'!I102:J102</f>
        <v>87395.72</v>
      </c>
      <c r="J108" s="279"/>
      <c r="K108" s="24"/>
    </row>
    <row r="109" spans="1:13">
      <c r="A109" s="284" t="s">
        <v>22</v>
      </c>
      <c r="B109" s="285"/>
      <c r="C109" s="285"/>
      <c r="D109" s="81"/>
      <c r="E109" s="35">
        <f>SUM(E71:E107)</f>
        <v>438829.35000000009</v>
      </c>
      <c r="F109" s="3"/>
      <c r="G109" s="27" t="s">
        <v>229</v>
      </c>
      <c r="H109" s="107"/>
      <c r="I109" s="278">
        <v>29819.85</v>
      </c>
      <c r="J109" s="279"/>
      <c r="K109" s="24"/>
    </row>
    <row r="110" spans="1:13">
      <c r="F110" s="3"/>
      <c r="G110" s="106"/>
      <c r="H110" s="107"/>
      <c r="I110" s="278"/>
      <c r="J110" s="279"/>
      <c r="K110" s="24"/>
    </row>
    <row r="111" spans="1:13">
      <c r="E111" s="46">
        <f>D61-E109</f>
        <v>0</v>
      </c>
      <c r="F111" s="3"/>
      <c r="G111" s="27"/>
      <c r="H111" s="41"/>
      <c r="I111" s="282"/>
      <c r="J111" s="283"/>
      <c r="K111" s="24"/>
    </row>
    <row r="112" spans="1:13">
      <c r="F112" s="3"/>
      <c r="G112" s="89" t="s">
        <v>18</v>
      </c>
      <c r="H112" s="88"/>
      <c r="I112" s="289">
        <f>SUM(I108:J111)</f>
        <v>117215.57</v>
      </c>
      <c r="J112" s="290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109:C109"/>
    <mergeCell ref="I109:J109"/>
    <mergeCell ref="I110:J110"/>
    <mergeCell ref="I111:J111"/>
    <mergeCell ref="I112:J112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A66:K66"/>
    <mergeCell ref="A2:K2"/>
    <mergeCell ref="A4:K4"/>
    <mergeCell ref="A6:F6"/>
    <mergeCell ref="G6:K6"/>
    <mergeCell ref="A61:B6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F17" sqref="F17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</row>
    <row r="15" spans="1:6" ht="67.5" customHeight="1">
      <c r="A15" s="314"/>
      <c r="B15" s="314"/>
      <c r="C15" s="131" t="s">
        <v>245</v>
      </c>
      <c r="D15" s="131" t="s">
        <v>247</v>
      </c>
      <c r="E15" s="131" t="s">
        <v>248</v>
      </c>
      <c r="F15" s="314"/>
    </row>
    <row r="16" spans="1:6" ht="15.75" thickBot="1">
      <c r="A16" s="315"/>
      <c r="B16" s="315"/>
      <c r="C16" s="132"/>
      <c r="D16" s="132"/>
      <c r="E16" s="133" t="s">
        <v>249</v>
      </c>
      <c r="F16" s="315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topLeftCell="A81" workbookViewId="0">
      <selection activeCell="F10" sqref="F10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11" t="s">
        <v>12</v>
      </c>
      <c r="B49" s="312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86" t="s">
        <v>123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</row>
    <row r="55" spans="1:11" ht="18" customHeight="1"/>
    <row r="56" spans="1:11" ht="18" customHeight="1">
      <c r="A56" s="305" t="s">
        <v>253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06" t="s">
        <v>21</v>
      </c>
      <c r="B58" s="307"/>
      <c r="C58" s="307"/>
      <c r="D58" s="307"/>
      <c r="E58" s="308"/>
      <c r="F58" s="3"/>
      <c r="G58" s="309" t="s">
        <v>20</v>
      </c>
      <c r="H58" s="309"/>
      <c r="I58" s="309"/>
      <c r="J58" s="309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293">
        <f>SUMIF($G$8:$G$48,G59,$E$8:$E$48)</f>
        <v>249997.75</v>
      </c>
      <c r="J59" s="294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03" t="s">
        <v>145</v>
      </c>
      <c r="H60" s="304"/>
      <c r="I60" s="293">
        <f>SUMIF($G$8:$G$48,G60,$E$8:$E$48)</f>
        <v>212769.00000000003</v>
      </c>
      <c r="J60" s="294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03" t="s">
        <v>232</v>
      </c>
      <c r="H61" s="304"/>
      <c r="I61" s="293">
        <f>SUMIF($G$8:$G$48,G61,$E$8:$E$48)</f>
        <v>0</v>
      </c>
      <c r="J61" s="294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03" t="s">
        <v>234</v>
      </c>
      <c r="H62" s="304"/>
      <c r="I62" s="293">
        <f>SUMIF($G$8:$G$48,G62,$E$8:$E$48)</f>
        <v>198</v>
      </c>
      <c r="J62" s="294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293">
        <f>SUMIF($G$8:$G$48,G63,$E$8:$E$48)</f>
        <v>0</v>
      </c>
      <c r="J63" s="294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289">
        <f>SUM(I59:J63)</f>
        <v>462964.75</v>
      </c>
      <c r="J64" s="290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293">
        <f>'CEF Novembro 2018'!I84:J84</f>
        <v>158830.80999999997</v>
      </c>
      <c r="J67" s="294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293">
        <f>SUMIF($G$8:$G$48,G68,$D$8:$D$48)</f>
        <v>155000</v>
      </c>
      <c r="J68" s="294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03" t="s">
        <v>145</v>
      </c>
      <c r="H69" s="304"/>
      <c r="I69" s="293">
        <f>-SUMIF($G$8:$G$48,G69,$E$8:$E$48)</f>
        <v>-212769.00000000003</v>
      </c>
      <c r="J69" s="294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293">
        <v>636.07000000000005</v>
      </c>
      <c r="J70" s="294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01"/>
      <c r="J71" s="302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297">
        <f>SUM(I67:J70)</f>
        <v>101697.87999999992</v>
      </c>
      <c r="J72" s="298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299"/>
      <c r="J74" s="300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291">
        <f>'CEF Agosto 2018'!I79:J79</f>
        <v>0</v>
      </c>
      <c r="J75" s="292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293">
        <f>SUMIF($G$8:$G$48,G76,$E$8:$E$48)</f>
        <v>0</v>
      </c>
      <c r="J76" s="294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293">
        <f>-SUMIF($G$8:$G$48,G77,$D$8:$D$48)</f>
        <v>0</v>
      </c>
      <c r="J77" s="294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01"/>
      <c r="J78" s="302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289">
        <f>SUM(I75:J78)</f>
        <v>0</v>
      </c>
      <c r="J79" s="290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295">
        <f>'CEF Novembro 2018'!I98:J98</f>
        <v>48000</v>
      </c>
      <c r="J82" s="296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278">
        <f>249997.75+16000</f>
        <v>265997.75</v>
      </c>
      <c r="J83" s="279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293">
        <f>-SUMIF($G$8:$G$48,G84,$E$8:$E$48)</f>
        <v>-249997.75</v>
      </c>
      <c r="J84" s="294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287"/>
      <c r="J85" s="288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297">
        <f>SUM(I82:J85)</f>
        <v>64000</v>
      </c>
      <c r="J86" s="298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291">
        <f>'CEF Novembro 2018'!I105:J105</f>
        <v>17692.710000000003</v>
      </c>
      <c r="J89" s="29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293">
        <v>14117.05</v>
      </c>
      <c r="J90" s="294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293"/>
      <c r="J91" s="294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287">
        <f>-SUMIF($G$8:$G$48,G92,$D$8:$D$48)</f>
        <v>-17692.71</v>
      </c>
      <c r="J92" s="288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289">
        <f>SUM(I89:J92)</f>
        <v>14117.050000000003</v>
      </c>
      <c r="J93" s="29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278">
        <v>29777.48</v>
      </c>
      <c r="J96" s="279"/>
      <c r="K96" s="24"/>
    </row>
    <row r="97" spans="1:11">
      <c r="A97" s="284" t="s">
        <v>22</v>
      </c>
      <c r="B97" s="285"/>
      <c r="C97" s="285"/>
      <c r="D97" s="81"/>
      <c r="E97" s="35">
        <f>SUM(E59:E95)</f>
        <v>462964.74999999994</v>
      </c>
      <c r="F97" s="3"/>
      <c r="G97" s="27"/>
      <c r="H97" s="141"/>
      <c r="I97" s="278"/>
      <c r="J97" s="279"/>
      <c r="K97" s="24"/>
    </row>
    <row r="98" spans="1:11">
      <c r="E98" s="46">
        <f>D49-E97</f>
        <v>0</v>
      </c>
      <c r="F98" s="3"/>
      <c r="G98" s="27"/>
      <c r="H98" s="41"/>
      <c r="I98" s="282"/>
      <c r="J98" s="283"/>
      <c r="K98" s="24"/>
    </row>
    <row r="99" spans="1:11">
      <c r="F99" s="3"/>
      <c r="G99" s="89" t="s">
        <v>18</v>
      </c>
      <c r="H99" s="88"/>
      <c r="I99" s="289">
        <f>SUM(I96:J98)</f>
        <v>29777.48</v>
      </c>
      <c r="J99" s="290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A56:K56"/>
    <mergeCell ref="A58:E58"/>
    <mergeCell ref="G58:J58"/>
    <mergeCell ref="I59:J59"/>
    <mergeCell ref="G60:H60"/>
    <mergeCell ref="I60:J60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topLeftCell="A31" workbookViewId="0">
      <selection activeCell="F23" sqref="F23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</row>
    <row r="15" spans="1:6" ht="67.5" customHeight="1">
      <c r="A15" s="314"/>
      <c r="B15" s="314"/>
      <c r="C15" s="131" t="s">
        <v>245</v>
      </c>
      <c r="D15" s="131" t="s">
        <v>247</v>
      </c>
      <c r="E15" s="131" t="s">
        <v>248</v>
      </c>
      <c r="F15" s="314"/>
    </row>
    <row r="16" spans="1:6" ht="15.75" thickBot="1">
      <c r="A16" s="315"/>
      <c r="B16" s="315"/>
      <c r="C16" s="132"/>
      <c r="D16" s="132"/>
      <c r="E16" s="133" t="s">
        <v>249</v>
      </c>
      <c r="F16" s="315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M28" sqref="M28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  <c r="L14" s="120">
        <v>162679.73000000001</v>
      </c>
    </row>
    <row r="15" spans="1:12" ht="67.5" customHeight="1" thickBot="1">
      <c r="A15" s="314"/>
      <c r="B15" s="314"/>
      <c r="C15" s="131" t="s">
        <v>245</v>
      </c>
      <c r="D15" s="131" t="s">
        <v>247</v>
      </c>
      <c r="E15" s="131" t="s">
        <v>248</v>
      </c>
      <c r="F15" s="314"/>
      <c r="L15" s="96">
        <v>87318.02</v>
      </c>
    </row>
    <row r="16" spans="1:12" ht="15.75" thickBot="1">
      <c r="A16" s="315"/>
      <c r="B16" s="315"/>
      <c r="C16" s="132"/>
      <c r="D16" s="132"/>
      <c r="E16" s="133" t="s">
        <v>249</v>
      </c>
      <c r="F16" s="315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I65" sqref="I65:J65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264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11" t="s">
        <v>12</v>
      </c>
      <c r="B55" s="312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86" t="s">
        <v>123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</row>
    <row r="61" spans="1:11" ht="18" customHeight="1"/>
    <row r="62" spans="1:11" ht="18" customHeight="1">
      <c r="A62" s="305" t="s">
        <v>277</v>
      </c>
      <c r="B62" s="305"/>
      <c r="C62" s="305"/>
      <c r="D62" s="305"/>
      <c r="E62" s="305"/>
      <c r="F62" s="305"/>
      <c r="G62" s="305"/>
      <c r="H62" s="305"/>
      <c r="I62" s="305"/>
      <c r="J62" s="305"/>
      <c r="K62" s="305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06" t="s">
        <v>21</v>
      </c>
      <c r="B64" s="307"/>
      <c r="C64" s="307"/>
      <c r="D64" s="307"/>
      <c r="E64" s="308"/>
      <c r="F64" s="3"/>
      <c r="G64" s="309" t="s">
        <v>20</v>
      </c>
      <c r="H64" s="309"/>
      <c r="I64" s="309"/>
      <c r="J64" s="309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293">
        <f>SUMIF($G$8:$G$54,G65,$E$8:$E$54)</f>
        <v>249997.75</v>
      </c>
      <c r="J65" s="294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03" t="s">
        <v>145</v>
      </c>
      <c r="H66" s="304"/>
      <c r="I66" s="293">
        <f>SUMIF($G$8:$G$54,G66,$E$8:$E$54)</f>
        <v>148623.99</v>
      </c>
      <c r="J66" s="294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03" t="s">
        <v>76</v>
      </c>
      <c r="H67" s="304"/>
      <c r="I67" s="293">
        <f>SUMIF($G$8:$G$54,G67,$E$8:$E$54)</f>
        <v>203.12</v>
      </c>
      <c r="J67" s="294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03" t="s">
        <v>234</v>
      </c>
      <c r="H68" s="304"/>
      <c r="I68" s="293">
        <f>SUMIF($G$8:$G$54,G68,$E$8:$E$54)</f>
        <v>99</v>
      </c>
      <c r="J68" s="294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293">
        <f>SUMIF($G$8:$G$54,G69,$E$8:$E$54)</f>
        <v>0</v>
      </c>
      <c r="J69" s="294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289">
        <f>SUM(I65:J69)</f>
        <v>398923.86</v>
      </c>
      <c r="J70" s="290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293">
        <f>'CEF Dezembro 2018'!I72:J72</f>
        <v>101697.87999999992</v>
      </c>
      <c r="J73" s="294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293">
        <f>SUMIF($G$8:$G$54,G74,$D$8:$D$54)</f>
        <v>144817</v>
      </c>
      <c r="J74" s="294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03" t="s">
        <v>145</v>
      </c>
      <c r="H75" s="304"/>
      <c r="I75" s="293">
        <f>-SUMIF($G$8:$G$54,G75,$E$8:$E$54)</f>
        <v>-148623.99</v>
      </c>
      <c r="J75" s="294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293">
        <f>497.35+183.87</f>
        <v>681.22</v>
      </c>
      <c r="J76" s="294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01"/>
      <c r="J77" s="302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297">
        <f>SUM(I73:J76)</f>
        <v>98572.109999999928</v>
      </c>
      <c r="J78" s="298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299"/>
      <c r="J80" s="300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291">
        <f>'CEF Agosto 2018'!I79:J79</f>
        <v>0</v>
      </c>
      <c r="J81" s="292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293">
        <f>SUMIF($G$8:$G$54,G82,$E$8:$E$54)</f>
        <v>0</v>
      </c>
      <c r="J82" s="294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293">
        <f>-SUMIF($G$8:$G$54,G83,$D$8:$D$54)</f>
        <v>0</v>
      </c>
      <c r="J83" s="294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01"/>
      <c r="J84" s="302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289">
        <f>SUM(I81:J84)</f>
        <v>0</v>
      </c>
      <c r="J85" s="290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295">
        <f>'CEF Dezembro 2018'!I86:J86</f>
        <v>64000</v>
      </c>
      <c r="J88" s="296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278">
        <f>249997.75+16000</f>
        <v>265997.75</v>
      </c>
      <c r="J89" s="279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293">
        <f>-SUMIF($G$8:$G$54,G90,$E$8:$E$54)</f>
        <v>-249997.75</v>
      </c>
      <c r="J90" s="294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287"/>
      <c r="J91" s="288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297">
        <f>SUM(I88:J91)</f>
        <v>80000</v>
      </c>
      <c r="J92" s="298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291">
        <f>'CEF Dezembro 2018'!I93:J93</f>
        <v>14117.050000000003</v>
      </c>
      <c r="J95" s="292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293">
        <v>17561.73</v>
      </c>
      <c r="J96" s="294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293"/>
      <c r="J97" s="294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287">
        <f>-SUMIF($G$8:$G$54,G98,$D$8:$D$54)</f>
        <v>-14117.05</v>
      </c>
      <c r="J98" s="288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289">
        <f>SUM(I95:J98)</f>
        <v>17561.730000000003</v>
      </c>
      <c r="J99" s="29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278">
        <v>29868.48</v>
      </c>
      <c r="J102" s="279"/>
      <c r="K102" s="24"/>
    </row>
    <row r="103" spans="1:11">
      <c r="A103" s="284" t="s">
        <v>22</v>
      </c>
      <c r="B103" s="285"/>
      <c r="C103" s="285"/>
      <c r="D103" s="81"/>
      <c r="E103" s="35">
        <f>SUM(E65:E101)</f>
        <v>398923.86000000004</v>
      </c>
      <c r="F103" s="3"/>
      <c r="G103" s="27"/>
      <c r="H103" s="157"/>
      <c r="I103" s="278"/>
      <c r="J103" s="279"/>
      <c r="K103" s="24"/>
    </row>
    <row r="104" spans="1:11">
      <c r="E104" s="46">
        <f>D55-E103</f>
        <v>0</v>
      </c>
      <c r="F104" s="3"/>
      <c r="G104" s="27"/>
      <c r="H104" s="41"/>
      <c r="I104" s="282"/>
      <c r="J104" s="283"/>
      <c r="K104" s="24"/>
    </row>
    <row r="105" spans="1:11">
      <c r="F105" s="3"/>
      <c r="G105" s="89" t="s">
        <v>18</v>
      </c>
      <c r="H105" s="88"/>
      <c r="I105" s="289">
        <f>SUM(I102:J104)</f>
        <v>29868.48</v>
      </c>
      <c r="J105" s="290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B2" sqref="B2:B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</row>
    <row r="15" spans="1:6" ht="67.5" customHeight="1">
      <c r="A15" s="314"/>
      <c r="B15" s="314"/>
      <c r="C15" s="131" t="s">
        <v>245</v>
      </c>
      <c r="D15" s="131" t="s">
        <v>247</v>
      </c>
      <c r="E15" s="131" t="s">
        <v>248</v>
      </c>
      <c r="F15" s="314"/>
    </row>
    <row r="16" spans="1:6" ht="15.75" thickBot="1">
      <c r="A16" s="315"/>
      <c r="B16" s="315"/>
      <c r="C16" s="132"/>
      <c r="D16" s="132"/>
      <c r="E16" s="133" t="s">
        <v>249</v>
      </c>
      <c r="F16" s="315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I86" sqref="I86:J86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280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11" t="s">
        <v>12</v>
      </c>
      <c r="B52" s="312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86" t="s">
        <v>123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</row>
    <row r="58" spans="1:11" ht="18" customHeight="1"/>
    <row r="59" spans="1:11" ht="18" customHeight="1">
      <c r="A59" s="305" t="s">
        <v>285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06" t="s">
        <v>21</v>
      </c>
      <c r="B61" s="307"/>
      <c r="C61" s="307"/>
      <c r="D61" s="307"/>
      <c r="E61" s="308"/>
      <c r="F61" s="3"/>
      <c r="G61" s="309" t="s">
        <v>20</v>
      </c>
      <c r="H61" s="309"/>
      <c r="I61" s="309"/>
      <c r="J61" s="309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293">
        <f>SUMIF($G$8:$G$51,G62,$E$8:$E$51)</f>
        <v>313997.32</v>
      </c>
      <c r="J62" s="294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03" t="s">
        <v>145</v>
      </c>
      <c r="H63" s="304"/>
      <c r="I63" s="293">
        <f>SUMIF($G$8:$G$51,G63,$E$8:$E$51)</f>
        <v>157930.15</v>
      </c>
      <c r="J63" s="294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03" t="s">
        <v>232</v>
      </c>
      <c r="H64" s="304"/>
      <c r="I64" s="293">
        <f>SUMIF($G$8:$G$51,G64,$E$8:$E$51)</f>
        <v>20532.810000000001</v>
      </c>
      <c r="J64" s="294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03" t="s">
        <v>234</v>
      </c>
      <c r="H65" s="304"/>
      <c r="I65" s="293">
        <f>SUMIF($G$8:$G$51,G65,$E$8:$E$51)</f>
        <v>99</v>
      </c>
      <c r="J65" s="294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293">
        <f>SUMIF($G$8:$G$51,G66,$E$8:$E$51)</f>
        <v>0</v>
      </c>
      <c r="J66" s="294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289">
        <f>SUM(I62:J66)</f>
        <v>492559.27999999997</v>
      </c>
      <c r="J67" s="290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293">
        <f>'CEF Janeiro 2019'!I78:J78</f>
        <v>98572.109999999928</v>
      </c>
      <c r="J70" s="294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293">
        <f>SUMIF($G$8:$G$51,G71,$D$8:$D$51)</f>
        <v>227909.09</v>
      </c>
      <c r="J71" s="294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03" t="s">
        <v>145</v>
      </c>
      <c r="H72" s="304"/>
      <c r="I72" s="293">
        <f>-SUMIF($G$8:$G$51,G72,$E$8:$E$51)</f>
        <v>-157930.15</v>
      </c>
      <c r="J72" s="294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293">
        <v>843.99</v>
      </c>
      <c r="J73" s="294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01"/>
      <c r="J74" s="302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297">
        <f>SUM(I70:J73)</f>
        <v>169395.03999999995</v>
      </c>
      <c r="J75" s="298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299"/>
      <c r="J77" s="300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291">
        <f>'CEF Agosto 2018'!I79:J79</f>
        <v>0</v>
      </c>
      <c r="J78" s="292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293">
        <f>SUMIF($G$8:$G$51,G79,$E$8:$E$51)</f>
        <v>0</v>
      </c>
      <c r="J79" s="294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293">
        <f>-SUMIF($G$8:$G$51,G80,$D$8:$D$51)</f>
        <v>0</v>
      </c>
      <c r="J80" s="294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01"/>
      <c r="J81" s="302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289">
        <f>SUM(I78:J81)</f>
        <v>0</v>
      </c>
      <c r="J82" s="290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295">
        <f>'CEF Janeiro 2019'!I92:J92</f>
        <v>80000</v>
      </c>
      <c r="J85" s="296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278">
        <f>249997.75+16000</f>
        <v>265997.75</v>
      </c>
      <c r="J86" s="279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293">
        <f>-SUMIF($G$8:$G$51,G87,$E$8:$E$51)</f>
        <v>-313997.32</v>
      </c>
      <c r="J87" s="294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287"/>
      <c r="J88" s="288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297">
        <f>SUM(I85:J88)</f>
        <v>32000.429999999993</v>
      </c>
      <c r="J89" s="298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291">
        <f>'CEF Janeiro 2019'!I99:J99</f>
        <v>17561.730000000003</v>
      </c>
      <c r="J92" s="29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293">
        <v>18125.79</v>
      </c>
      <c r="J93" s="294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293"/>
      <c r="J94" s="294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287">
        <f>-SUMIF($G$8:$G$51,G95,$D$8:$D$51)</f>
        <v>0</v>
      </c>
      <c r="J95" s="288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289">
        <f>SUM(I92:J95)</f>
        <v>35687.520000000004</v>
      </c>
      <c r="J96" s="29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278">
        <v>28215.52</v>
      </c>
      <c r="J99" s="279"/>
      <c r="K99" s="24"/>
    </row>
    <row r="100" spans="1:11">
      <c r="A100" s="284" t="s">
        <v>22</v>
      </c>
      <c r="B100" s="285"/>
      <c r="C100" s="285"/>
      <c r="D100" s="81"/>
      <c r="E100" s="35">
        <f>SUM(E62:E98)</f>
        <v>492559.28</v>
      </c>
      <c r="F100" s="3"/>
      <c r="G100" s="27"/>
      <c r="H100" s="161"/>
      <c r="I100" s="278"/>
      <c r="J100" s="279"/>
      <c r="K100" s="24"/>
    </row>
    <row r="101" spans="1:11">
      <c r="E101" s="46">
        <f>D52-E100</f>
        <v>0</v>
      </c>
      <c r="F101" s="3"/>
      <c r="G101" s="27"/>
      <c r="H101" s="41"/>
      <c r="I101" s="282"/>
      <c r="J101" s="283"/>
      <c r="K101" s="24"/>
    </row>
    <row r="102" spans="1:11">
      <c r="F102" s="3"/>
      <c r="G102" s="89" t="s">
        <v>18</v>
      </c>
      <c r="H102" s="88"/>
      <c r="I102" s="289">
        <f>SUM(I99:J101)</f>
        <v>28215.52</v>
      </c>
      <c r="J102" s="290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B2" sqref="B2:B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</row>
    <row r="15" spans="1:10" ht="67.5" customHeight="1">
      <c r="A15" s="314"/>
      <c r="B15" s="314"/>
      <c r="C15" s="131" t="s">
        <v>245</v>
      </c>
      <c r="D15" s="131" t="s">
        <v>247</v>
      </c>
      <c r="E15" s="131" t="s">
        <v>248</v>
      </c>
      <c r="F15" s="314"/>
    </row>
    <row r="16" spans="1:10" ht="15.75" thickBot="1">
      <c r="A16" s="315"/>
      <c r="B16" s="315"/>
      <c r="C16" s="132"/>
      <c r="D16" s="132"/>
      <c r="E16" s="133" t="s">
        <v>249</v>
      </c>
      <c r="F16" s="315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17" workbookViewId="0">
      <selection activeCell="H127" sqref="H127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124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11" t="s">
        <v>12</v>
      </c>
      <c r="B105" s="312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286" t="s">
        <v>123</v>
      </c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</row>
    <row r="111" spans="1:11" ht="18" customHeight="1"/>
    <row r="112" spans="1:11" ht="18" customHeight="1">
      <c r="A112" s="305" t="s">
        <v>125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06" t="s">
        <v>21</v>
      </c>
      <c r="B114" s="307"/>
      <c r="C114" s="307"/>
      <c r="D114" s="307"/>
      <c r="E114" s="308"/>
      <c r="F114" s="3"/>
      <c r="G114" s="309" t="s">
        <v>20</v>
      </c>
      <c r="H114" s="309"/>
      <c r="I114" s="309"/>
      <c r="J114" s="309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293">
        <f>SUMIF($G$8:$G$104,G115,$E$8:$E$104)</f>
        <v>249997.75</v>
      </c>
      <c r="J115" s="294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03" t="s">
        <v>74</v>
      </c>
      <c r="H116" s="304"/>
      <c r="I116" s="293">
        <f>SUMIF($G$8:$G$104,G116,$E$8:$E$104)</f>
        <v>115595.37000000001</v>
      </c>
      <c r="J116" s="294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03" t="s">
        <v>121</v>
      </c>
      <c r="H117" s="304"/>
      <c r="I117" s="293">
        <f>SUMIF($G$8:$G$104,G117,$E$8:$E$104)</f>
        <v>80000</v>
      </c>
      <c r="J117" s="294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03" t="s">
        <v>137</v>
      </c>
      <c r="H118" s="304"/>
      <c r="I118" s="293">
        <f>SUMIF($G$8:$G$104,G118,$E$8:$E$104)</f>
        <v>763.34</v>
      </c>
      <c r="J118" s="294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293">
        <f>SUMIF($G$8:$G$104,G119,$E$8:$E$104)</f>
        <v>0</v>
      </c>
      <c r="J119" s="294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289">
        <f>SUM(I115:J119)</f>
        <v>446356.46</v>
      </c>
      <c r="J120" s="290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293">
        <f>'CEF Abril 2018'!I101:J101</f>
        <v>16962.84</v>
      </c>
      <c r="J123" s="294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293">
        <f>SUMIF($G$8:$G$104,G124,$D$8:$D$104)</f>
        <v>174548.14</v>
      </c>
      <c r="J124" s="294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03" t="s">
        <v>74</v>
      </c>
      <c r="H125" s="304"/>
      <c r="I125" s="293">
        <f>-SUMIF($G$8:$G$104,G125,$E$8:$E$104)</f>
        <v>-115595.37000000001</v>
      </c>
      <c r="J125" s="294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293">
        <v>251.78</v>
      </c>
      <c r="J126" s="294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01"/>
      <c r="J127" s="302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297">
        <f>SUM(I123:J126)</f>
        <v>76167.39</v>
      </c>
      <c r="J128" s="298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299"/>
      <c r="J130" s="300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291">
        <v>0</v>
      </c>
      <c r="J131" s="292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293">
        <f>SUMIF($G$8:$G$104,G132,$E$8:$E$104)</f>
        <v>0</v>
      </c>
      <c r="J132" s="294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293">
        <f>-SUMIF($G$8:$G$104,G133,$D$8:$D$104)</f>
        <v>0</v>
      </c>
      <c r="J133" s="294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01"/>
      <c r="J134" s="302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289">
        <f>SUM(I131:J134)</f>
        <v>0</v>
      </c>
      <c r="J135" s="290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295">
        <f>'CEF Abril 2018'!I115:J115</f>
        <v>0</v>
      </c>
      <c r="J138" s="296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278">
        <v>249997.75</v>
      </c>
      <c r="J139" s="279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293">
        <f>-SUMIF($G$8:$G$104,G140,$E$8:$E$104)</f>
        <v>-249997.75</v>
      </c>
      <c r="J140" s="294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287"/>
      <c r="J141" s="288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297">
        <f>SUM(I138:J141)</f>
        <v>0</v>
      </c>
      <c r="J142" s="298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291">
        <f>'CEF Abril 2018'!I122:J122</f>
        <v>20221.349999999999</v>
      </c>
      <c r="J145" s="292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293">
        <v>16455.87</v>
      </c>
      <c r="J146" s="294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293"/>
      <c r="J147" s="294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287">
        <f>SUMIF($G$8:$G$104,G148,$D$8:$D$104)</f>
        <v>0</v>
      </c>
      <c r="J148" s="288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289">
        <f>SUM(I145:J148)</f>
        <v>36677.22</v>
      </c>
      <c r="J149" s="290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278">
        <f>'CEF Abril 2018'!I129:J129</f>
        <v>29924.440000000002</v>
      </c>
      <c r="J152" s="279"/>
      <c r="K152" s="24"/>
    </row>
    <row r="153" spans="1:11">
      <c r="A153" s="284" t="s">
        <v>22</v>
      </c>
      <c r="B153" s="285"/>
      <c r="C153" s="285"/>
      <c r="D153" s="81"/>
      <c r="E153" s="35">
        <f>SUM(E115:E151)</f>
        <v>446356.45999999996</v>
      </c>
      <c r="F153" s="3"/>
      <c r="G153" s="27" t="s">
        <v>143</v>
      </c>
      <c r="H153" s="83"/>
      <c r="I153" s="278">
        <v>27662.49</v>
      </c>
      <c r="J153" s="279"/>
      <c r="K153" s="24"/>
    </row>
    <row r="154" spans="1:11">
      <c r="F154" s="3"/>
      <c r="G154" s="82"/>
      <c r="H154" s="83"/>
      <c r="I154" s="278"/>
      <c r="J154" s="279"/>
      <c r="K154" s="24"/>
    </row>
    <row r="155" spans="1:11">
      <c r="F155" s="3"/>
      <c r="G155" s="27"/>
      <c r="H155" s="41"/>
      <c r="I155" s="282"/>
      <c r="J155" s="283"/>
      <c r="K155" s="24"/>
    </row>
    <row r="156" spans="1:11">
      <c r="F156" s="3"/>
      <c r="G156" s="89" t="s">
        <v>18</v>
      </c>
      <c r="H156" s="88"/>
      <c r="I156" s="280">
        <f>SUM(I152:J155)</f>
        <v>57586.930000000008</v>
      </c>
      <c r="J156" s="281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A110:K110"/>
    <mergeCell ref="A2:K2"/>
    <mergeCell ref="A4:K4"/>
    <mergeCell ref="A6:F6"/>
    <mergeCell ref="G6:K6"/>
    <mergeCell ref="A105:B105"/>
    <mergeCell ref="A112:K112"/>
    <mergeCell ref="A114:E114"/>
    <mergeCell ref="G114:J114"/>
    <mergeCell ref="I115:J115"/>
    <mergeCell ref="G116:H116"/>
    <mergeCell ref="I116:J116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6" workbookViewId="0">
      <selection activeCell="I92" sqref="I92:J92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288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1" t="s">
        <v>12</v>
      </c>
      <c r="B58" s="312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86" t="s">
        <v>123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</row>
    <row r="64" spans="1:11" ht="18" customHeight="1"/>
    <row r="65" spans="1:11" ht="18" customHeight="1">
      <c r="A65" s="305" t="s">
        <v>293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06" t="s">
        <v>21</v>
      </c>
      <c r="B67" s="307"/>
      <c r="C67" s="307"/>
      <c r="D67" s="307"/>
      <c r="E67" s="308"/>
      <c r="F67" s="3"/>
      <c r="G67" s="309" t="s">
        <v>20</v>
      </c>
      <c r="H67" s="309"/>
      <c r="I67" s="309"/>
      <c r="J67" s="309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293">
        <f>SUMIF($G$8:$G$57,G68,$E$8:$E$57)</f>
        <v>265997.75</v>
      </c>
      <c r="J68" s="294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03" t="s">
        <v>145</v>
      </c>
      <c r="H69" s="304"/>
      <c r="I69" s="293">
        <f>SUMIF($G$8:$G$57,G69,$E$8:$E$57)</f>
        <v>137513.94999999998</v>
      </c>
      <c r="J69" s="294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03" t="s">
        <v>289</v>
      </c>
      <c r="H70" s="304"/>
      <c r="I70" s="293">
        <f>SUMIF($G$8:$G$57,G70,$E$8:$E$57)</f>
        <v>1383</v>
      </c>
      <c r="J70" s="294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03" t="s">
        <v>234</v>
      </c>
      <c r="H71" s="304"/>
      <c r="I71" s="293">
        <f>SUMIF($G$8:$G$57,G71,$E$8:$E$57)</f>
        <v>99</v>
      </c>
      <c r="J71" s="294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293">
        <f>SUMIF($G$8:$G$57,G72,$E$8:$E$57)</f>
        <v>0</v>
      </c>
      <c r="J72" s="294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289">
        <f>SUM(I68:J72)</f>
        <v>404993.69999999995</v>
      </c>
      <c r="J73" s="290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293">
        <f>'CEF Fevereiro 2019'!I75:J75</f>
        <v>169395.03999999995</v>
      </c>
      <c r="J76" s="294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293">
        <f>SUMIF($G$8:$G$57,G77,$D$8:$D$57)</f>
        <v>170000</v>
      </c>
      <c r="J77" s="29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03" t="s">
        <v>145</v>
      </c>
      <c r="H78" s="304"/>
      <c r="I78" s="293">
        <f>-SUMIF($G$8:$G$57,G78,$E$8:$E$57)</f>
        <v>-137513.94999999998</v>
      </c>
      <c r="J78" s="294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293">
        <v>1016.73</v>
      </c>
      <c r="J79" s="294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01"/>
      <c r="J80" s="302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297">
        <f>SUM(I76:J79)</f>
        <v>202897.81999999995</v>
      </c>
      <c r="J81" s="298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299"/>
      <c r="J83" s="300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291">
        <f>'CEF Agosto 2018'!I79:J79</f>
        <v>0</v>
      </c>
      <c r="J84" s="292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293">
        <f>SUMIF($G$8:$G$57,G85,$E$8:$E$57)</f>
        <v>0</v>
      </c>
      <c r="J85" s="294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293">
        <f>-SUMIF($G$8:$G$57,G86,$D$8:$D$57)</f>
        <v>0</v>
      </c>
      <c r="J86" s="294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01"/>
      <c r="J87" s="302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289">
        <f>SUM(I84:J87)</f>
        <v>0</v>
      </c>
      <c r="J88" s="290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295">
        <f>'CEF Fevereiro 2019'!I89:J89</f>
        <v>32000.429999999993</v>
      </c>
      <c r="J91" s="296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278">
        <f>249997.75+16000</f>
        <v>265997.75</v>
      </c>
      <c r="J92" s="279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293">
        <f>-SUMIF($G$8:$G$57,G93,$E$8:$E$57)</f>
        <v>-265997.75</v>
      </c>
      <c r="J93" s="294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287"/>
      <c r="J94" s="288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297">
        <f>SUM(I91:J94)</f>
        <v>32000.429999999993</v>
      </c>
      <c r="J95" s="298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291">
        <f>'CEF Fevereiro 2019'!I96:J96</f>
        <v>35687.520000000004</v>
      </c>
      <c r="J98" s="292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293">
        <v>17839.080000000002</v>
      </c>
      <c r="J99" s="294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293"/>
      <c r="J100" s="294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287">
        <f>-SUMIF($G$8:$G$57,G101,$D$8:$D$57)</f>
        <v>-17561.73</v>
      </c>
      <c r="J101" s="288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289">
        <f>SUM(I98:J101)</f>
        <v>35964.87000000001</v>
      </c>
      <c r="J102" s="290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278">
        <v>29277.63</v>
      </c>
      <c r="J105" s="279"/>
      <c r="K105" s="24"/>
    </row>
    <row r="106" spans="1:11">
      <c r="A106" s="284" t="s">
        <v>22</v>
      </c>
      <c r="B106" s="285"/>
      <c r="C106" s="285"/>
      <c r="D106" s="81"/>
      <c r="E106" s="35">
        <f>SUM(E68:E104)</f>
        <v>404993.69999999995</v>
      </c>
      <c r="F106" s="3"/>
      <c r="G106" s="27"/>
      <c r="H106" s="168"/>
      <c r="I106" s="278"/>
      <c r="J106" s="279"/>
      <c r="K106" s="24"/>
    </row>
    <row r="107" spans="1:11">
      <c r="E107" s="46">
        <f>D58-E106</f>
        <v>0</v>
      </c>
      <c r="F107" s="3"/>
      <c r="G107" s="27"/>
      <c r="H107" s="41"/>
      <c r="I107" s="282"/>
      <c r="J107" s="283"/>
      <c r="K107" s="24"/>
    </row>
    <row r="108" spans="1:11">
      <c r="F108" s="3"/>
      <c r="G108" s="89" t="s">
        <v>18</v>
      </c>
      <c r="H108" s="88"/>
      <c r="I108" s="289">
        <f>SUM(I105:J107)</f>
        <v>29277.63</v>
      </c>
      <c r="J108" s="290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B2" sqref="B2:B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13" t="s">
        <v>242</v>
      </c>
      <c r="B14" s="313" t="s">
        <v>243</v>
      </c>
      <c r="C14" s="130" t="s">
        <v>244</v>
      </c>
      <c r="D14" s="130" t="s">
        <v>246</v>
      </c>
      <c r="E14" s="130"/>
      <c r="F14" s="313" t="s">
        <v>250</v>
      </c>
    </row>
    <row r="15" spans="1:10" ht="67.5" customHeight="1">
      <c r="A15" s="314"/>
      <c r="B15" s="314"/>
      <c r="C15" s="131" t="s">
        <v>245</v>
      </c>
      <c r="D15" s="131" t="s">
        <v>247</v>
      </c>
      <c r="E15" s="131" t="s">
        <v>248</v>
      </c>
      <c r="F15" s="314"/>
    </row>
    <row r="16" spans="1:10" ht="15.75" thickBot="1">
      <c r="A16" s="315"/>
      <c r="B16" s="315"/>
      <c r="C16" s="132"/>
      <c r="D16" s="132"/>
      <c r="E16" s="133" t="s">
        <v>249</v>
      </c>
      <c r="F16" s="315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64" workbookViewId="0">
      <selection activeCell="I90" sqref="I90:J90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295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11" t="s">
        <v>12</v>
      </c>
      <c r="B56" s="312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86" t="s">
        <v>123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</row>
    <row r="62" spans="1:11" ht="18" customHeight="1"/>
    <row r="63" spans="1:11" ht="18" customHeight="1">
      <c r="A63" s="305" t="s">
        <v>296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06" t="s">
        <v>21</v>
      </c>
      <c r="B65" s="307"/>
      <c r="C65" s="307"/>
      <c r="D65" s="307"/>
      <c r="E65" s="308"/>
      <c r="F65" s="3"/>
      <c r="G65" s="309" t="s">
        <v>20</v>
      </c>
      <c r="H65" s="309"/>
      <c r="I65" s="309"/>
      <c r="J65" s="309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293">
        <f>SUMIF($G$8:$G$55,G66,$E$8:$E$55)</f>
        <v>265997.75</v>
      </c>
      <c r="J66" s="294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03" t="s">
        <v>145</v>
      </c>
      <c r="H67" s="304"/>
      <c r="I67" s="293">
        <f>SUMIF($G$8:$G$55,G67,$E$8:$E$55)</f>
        <v>220478.45</v>
      </c>
      <c r="J67" s="294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03" t="s">
        <v>289</v>
      </c>
      <c r="H68" s="304"/>
      <c r="I68" s="293">
        <f>SUMIF($G$8:$G$55,G68,$E$8:$E$55)</f>
        <v>0</v>
      </c>
      <c r="J68" s="294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03" t="s">
        <v>234</v>
      </c>
      <c r="H69" s="304"/>
      <c r="I69" s="293">
        <f>SUMIF($G$8:$G$55,G69,$E$8:$E$55)</f>
        <v>259</v>
      </c>
      <c r="J69" s="294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293">
        <f>SUMIF($G$8:$G$55,G70,$E$8:$E$55)</f>
        <v>0</v>
      </c>
      <c r="J70" s="294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289">
        <f>SUM(I66:J70)</f>
        <v>486735.2</v>
      </c>
      <c r="J71" s="290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293">
        <f>'CEF Março 2019'!I81:J81</f>
        <v>202897.81999999995</v>
      </c>
      <c r="J74" s="294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293">
        <f>SUMIF($G$8:$G$55,G75,$D$8:$D$55)</f>
        <v>178000</v>
      </c>
      <c r="J75" s="294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03" t="s">
        <v>145</v>
      </c>
      <c r="H76" s="304"/>
      <c r="I76" s="293">
        <f>-SUMIF($G$8:$G$55,G76,$E$8:$E$55)</f>
        <v>-220478.45</v>
      </c>
      <c r="J76" s="294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293">
        <v>1225.8800000000001</v>
      </c>
      <c r="J77" s="294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01"/>
      <c r="J78" s="302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297">
        <f>SUM(I74:J77)</f>
        <v>161645.24999999994</v>
      </c>
      <c r="J79" s="298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299"/>
      <c r="J81" s="300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291">
        <f>'CEF Março 2019'!I88:J88</f>
        <v>0</v>
      </c>
      <c r="J82" s="292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293">
        <f>SUMIF($G$8:$G$55,G83,$E$8:$E$55)</f>
        <v>0</v>
      </c>
      <c r="J83" s="294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293">
        <f>-SUMIF($G$8:$G$55,G84,$D$8:$D$55)</f>
        <v>0</v>
      </c>
      <c r="J84" s="294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01"/>
      <c r="J85" s="302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289">
        <f>SUM(I82:J85)</f>
        <v>0</v>
      </c>
      <c r="J86" s="290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295">
        <f>'CEF Março 2019'!I95:J95</f>
        <v>32000.429999999993</v>
      </c>
      <c r="J89" s="296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278">
        <f>249997.75+16000+3281.74</f>
        <v>269279.49</v>
      </c>
      <c r="J90" s="279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293">
        <f>-SUMIF($G$8:$G$55,G91,$E$8:$E$55)</f>
        <v>-265997.75</v>
      </c>
      <c r="J91" s="294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287"/>
      <c r="J92" s="288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297">
        <f>SUM(I89:J92)</f>
        <v>35282.169999999984</v>
      </c>
      <c r="J93" s="298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291">
        <f>'CEF Março 2019'!I102:J102</f>
        <v>35964.87000000001</v>
      </c>
      <c r="J96" s="292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293">
        <v>15533.58</v>
      </c>
      <c r="J97" s="29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293"/>
      <c r="J98" s="294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287">
        <f>-SUMIF($G$8:$G$55,G99,$D$8:$D$55)</f>
        <v>-35964.870000000003</v>
      </c>
      <c r="J99" s="288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289">
        <f>SUM(I96:J99)</f>
        <v>15533.580000000009</v>
      </c>
      <c r="J100" s="29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278">
        <v>31311.21</v>
      </c>
      <c r="J103" s="279"/>
      <c r="K103" s="24"/>
    </row>
    <row r="104" spans="1:11">
      <c r="A104" s="284" t="s">
        <v>22</v>
      </c>
      <c r="B104" s="285"/>
      <c r="C104" s="285"/>
      <c r="D104" s="81"/>
      <c r="E104" s="35">
        <f>SUM(E66:E102)</f>
        <v>486735.2</v>
      </c>
      <c r="F104" s="3"/>
      <c r="G104" s="27"/>
      <c r="H104" s="172"/>
      <c r="I104" s="278"/>
      <c r="J104" s="279"/>
      <c r="K104" s="24"/>
    </row>
    <row r="105" spans="1:11">
      <c r="E105" s="46">
        <f>D56-E104</f>
        <v>0</v>
      </c>
      <c r="F105" s="3"/>
      <c r="G105" s="27"/>
      <c r="H105" s="41"/>
      <c r="I105" s="282"/>
      <c r="J105" s="283"/>
      <c r="K105" s="24"/>
    </row>
    <row r="106" spans="1:11">
      <c r="F106" s="3"/>
      <c r="G106" s="89" t="s">
        <v>18</v>
      </c>
      <c r="H106" s="88"/>
      <c r="I106" s="289">
        <f>SUM(I103:J105)</f>
        <v>31311.21</v>
      </c>
      <c r="J106" s="290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B2" sqref="B2:B5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19" t="s">
        <v>233</v>
      </c>
      <c r="B32" s="320" t="s">
        <v>233</v>
      </c>
      <c r="C32" s="320" t="s">
        <v>233</v>
      </c>
      <c r="D32" s="321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19" t="s">
        <v>149</v>
      </c>
      <c r="B33" s="320" t="s">
        <v>149</v>
      </c>
      <c r="C33" s="320" t="s">
        <v>149</v>
      </c>
      <c r="D33" s="321" t="s">
        <v>149</v>
      </c>
      <c r="E33" s="182"/>
      <c r="F33" s="182">
        <v>178000</v>
      </c>
    </row>
    <row r="34" spans="1:7">
      <c r="A34" s="319" t="s">
        <v>174</v>
      </c>
      <c r="B34" s="320" t="s">
        <v>174</v>
      </c>
      <c r="C34" s="320" t="s">
        <v>174</v>
      </c>
      <c r="D34" s="321" t="s">
        <v>174</v>
      </c>
      <c r="E34" s="182">
        <v>96641.51</v>
      </c>
      <c r="F34" s="176" t="s">
        <v>193</v>
      </c>
    </row>
    <row r="35" spans="1:7">
      <c r="A35" s="319" t="s">
        <v>177</v>
      </c>
      <c r="B35" s="320" t="s">
        <v>177</v>
      </c>
      <c r="C35" s="320" t="s">
        <v>177</v>
      </c>
      <c r="D35" s="321" t="s">
        <v>177</v>
      </c>
      <c r="E35" s="182">
        <v>0</v>
      </c>
    </row>
    <row r="36" spans="1:7">
      <c r="A36" s="319" t="s">
        <v>255</v>
      </c>
      <c r="B36" s="320" t="s">
        <v>255</v>
      </c>
      <c r="C36" s="320" t="s">
        <v>255</v>
      </c>
      <c r="D36" s="321" t="s">
        <v>255</v>
      </c>
      <c r="E36" s="182">
        <v>0</v>
      </c>
    </row>
    <row r="37" spans="1:7">
      <c r="A37" s="319" t="s">
        <v>175</v>
      </c>
      <c r="B37" s="320" t="s">
        <v>175</v>
      </c>
      <c r="C37" s="320" t="s">
        <v>175</v>
      </c>
      <c r="D37" s="321" t="s">
        <v>175</v>
      </c>
      <c r="E37" s="182">
        <v>11400</v>
      </c>
      <c r="F37" s="176" t="s">
        <v>193</v>
      </c>
    </row>
    <row r="38" spans="1:7">
      <c r="A38" s="319" t="s">
        <v>221</v>
      </c>
      <c r="B38" s="320" t="s">
        <v>221</v>
      </c>
      <c r="C38" s="320" t="s">
        <v>221</v>
      </c>
      <c r="D38" s="321" t="s">
        <v>221</v>
      </c>
      <c r="E38" s="182">
        <v>0</v>
      </c>
      <c r="F38" s="39"/>
    </row>
    <row r="39" spans="1:7">
      <c r="A39" s="319" t="s">
        <v>271</v>
      </c>
      <c r="B39" s="320" t="s">
        <v>271</v>
      </c>
      <c r="C39" s="320" t="s">
        <v>271</v>
      </c>
      <c r="D39" s="321" t="s">
        <v>271</v>
      </c>
      <c r="E39" s="182">
        <v>10929.02</v>
      </c>
      <c r="F39" s="176" t="s">
        <v>193</v>
      </c>
    </row>
    <row r="40" spans="1:7">
      <c r="A40" s="319" t="s">
        <v>25</v>
      </c>
      <c r="B40" s="320" t="s">
        <v>25</v>
      </c>
      <c r="C40" s="320" t="s">
        <v>25</v>
      </c>
      <c r="D40" s="321" t="s">
        <v>25</v>
      </c>
      <c r="E40" s="182">
        <v>0</v>
      </c>
    </row>
    <row r="41" spans="1:7">
      <c r="A41" s="319" t="s">
        <v>270</v>
      </c>
      <c r="B41" s="320" t="s">
        <v>270</v>
      </c>
      <c r="C41" s="320" t="s">
        <v>270</v>
      </c>
      <c r="D41" s="321" t="s">
        <v>270</v>
      </c>
      <c r="E41" s="182">
        <v>85648.35</v>
      </c>
      <c r="F41" s="176" t="s">
        <v>193</v>
      </c>
    </row>
    <row r="42" spans="1:7">
      <c r="A42" s="319" t="s">
        <v>219</v>
      </c>
      <c r="B42" s="320" t="s">
        <v>219</v>
      </c>
      <c r="C42" s="320" t="s">
        <v>219</v>
      </c>
      <c r="D42" s="321" t="s">
        <v>219</v>
      </c>
      <c r="E42" s="182">
        <v>0</v>
      </c>
    </row>
    <row r="43" spans="1:7">
      <c r="A43" s="319" t="s">
        <v>29</v>
      </c>
      <c r="B43" s="320" t="s">
        <v>29</v>
      </c>
      <c r="C43" s="320" t="s">
        <v>29</v>
      </c>
      <c r="D43" s="321" t="s">
        <v>29</v>
      </c>
      <c r="E43" s="182">
        <v>8143.3</v>
      </c>
      <c r="F43" s="176" t="s">
        <v>193</v>
      </c>
    </row>
    <row r="44" spans="1:7">
      <c r="A44" s="319" t="s">
        <v>282</v>
      </c>
      <c r="B44" s="320" t="s">
        <v>282</v>
      </c>
      <c r="C44" s="320" t="s">
        <v>282</v>
      </c>
      <c r="D44" s="321" t="s">
        <v>282</v>
      </c>
      <c r="E44" s="182">
        <v>3870.6800000000003</v>
      </c>
      <c r="F44" s="176" t="s">
        <v>193</v>
      </c>
    </row>
    <row r="45" spans="1:7">
      <c r="A45" s="319" t="s">
        <v>273</v>
      </c>
      <c r="B45" s="320" t="s">
        <v>273</v>
      </c>
      <c r="C45" s="320" t="s">
        <v>273</v>
      </c>
      <c r="D45" s="321" t="s">
        <v>273</v>
      </c>
      <c r="E45" s="182">
        <v>1158.6000000000001</v>
      </c>
      <c r="F45" s="176" t="s">
        <v>193</v>
      </c>
    </row>
    <row r="46" spans="1:7">
      <c r="A46" s="319" t="s">
        <v>218</v>
      </c>
      <c r="B46" s="320" t="s">
        <v>218</v>
      </c>
      <c r="C46" s="320" t="s">
        <v>218</v>
      </c>
      <c r="D46" s="321" t="s">
        <v>218</v>
      </c>
      <c r="E46" s="182">
        <v>2486.59</v>
      </c>
      <c r="F46" s="176" t="s">
        <v>193</v>
      </c>
      <c r="G46" s="46"/>
    </row>
    <row r="47" spans="1:7">
      <c r="A47" s="319" t="s">
        <v>28</v>
      </c>
      <c r="B47" s="320" t="s">
        <v>28</v>
      </c>
      <c r="C47" s="320" t="s">
        <v>28</v>
      </c>
      <c r="D47" s="321" t="s">
        <v>28</v>
      </c>
      <c r="E47" s="182">
        <v>0</v>
      </c>
    </row>
    <row r="48" spans="1:7">
      <c r="A48" s="319" t="s">
        <v>283</v>
      </c>
      <c r="B48" s="320" t="s">
        <v>283</v>
      </c>
      <c r="C48" s="320" t="s">
        <v>283</v>
      </c>
      <c r="D48" s="321" t="s">
        <v>283</v>
      </c>
      <c r="E48" s="182">
        <v>0</v>
      </c>
    </row>
    <row r="49" spans="1:6">
      <c r="A49" s="319" t="s">
        <v>150</v>
      </c>
      <c r="B49" s="320" t="s">
        <v>150</v>
      </c>
      <c r="C49" s="320" t="s">
        <v>150</v>
      </c>
      <c r="D49" s="321" t="s">
        <v>150</v>
      </c>
      <c r="E49" s="182">
        <v>469.2</v>
      </c>
      <c r="F49" s="176" t="s">
        <v>193</v>
      </c>
    </row>
    <row r="50" spans="1:6">
      <c r="A50" s="319" t="s">
        <v>220</v>
      </c>
      <c r="B50" s="320" t="s">
        <v>220</v>
      </c>
      <c r="C50" s="320" t="s">
        <v>220</v>
      </c>
      <c r="D50" s="321" t="s">
        <v>220</v>
      </c>
      <c r="E50" s="182">
        <v>0</v>
      </c>
    </row>
    <row r="51" spans="1:6" s="178" customFormat="1">
      <c r="A51" s="319" t="s">
        <v>151</v>
      </c>
      <c r="B51" s="320" t="s">
        <v>151</v>
      </c>
      <c r="C51" s="320" t="s">
        <v>151</v>
      </c>
      <c r="D51" s="321" t="s">
        <v>151</v>
      </c>
      <c r="E51" s="182">
        <v>41482.629999999997</v>
      </c>
      <c r="F51" s="178" t="s">
        <v>193</v>
      </c>
    </row>
    <row r="52" spans="1:6" s="178" customFormat="1">
      <c r="A52" s="319" t="s">
        <v>49</v>
      </c>
      <c r="B52" s="320" t="s">
        <v>49</v>
      </c>
      <c r="C52" s="320" t="s">
        <v>49</v>
      </c>
      <c r="D52" s="321" t="s">
        <v>49</v>
      </c>
      <c r="E52" s="182">
        <v>0</v>
      </c>
    </row>
    <row r="53" spans="1:6" s="178" customFormat="1">
      <c r="A53" s="319" t="s">
        <v>176</v>
      </c>
      <c r="B53" s="320" t="s">
        <v>176</v>
      </c>
      <c r="C53" s="320" t="s">
        <v>176</v>
      </c>
      <c r="D53" s="321" t="s">
        <v>176</v>
      </c>
      <c r="E53" s="182">
        <v>35964.870000000003</v>
      </c>
      <c r="F53" s="178" t="s">
        <v>144</v>
      </c>
    </row>
    <row r="54" spans="1:6" s="178" customFormat="1">
      <c r="A54" s="319" t="s">
        <v>272</v>
      </c>
      <c r="B54" s="320" t="s">
        <v>272</v>
      </c>
      <c r="C54" s="320" t="s">
        <v>272</v>
      </c>
      <c r="D54" s="321" t="s">
        <v>272</v>
      </c>
      <c r="E54" s="182">
        <v>412.21000000000004</v>
      </c>
      <c r="F54" s="178" t="s">
        <v>144</v>
      </c>
    </row>
    <row r="55" spans="1:6" s="178" customFormat="1">
      <c r="A55" s="319" t="s">
        <v>43</v>
      </c>
      <c r="B55" s="320" t="s">
        <v>43</v>
      </c>
      <c r="C55" s="320" t="s">
        <v>43</v>
      </c>
      <c r="D55" s="321" t="s">
        <v>43</v>
      </c>
      <c r="E55" s="182">
        <v>3549.82</v>
      </c>
      <c r="F55" s="178" t="s">
        <v>144</v>
      </c>
    </row>
    <row r="56" spans="1:6" s="178" customFormat="1">
      <c r="A56" s="319" t="s">
        <v>274</v>
      </c>
      <c r="B56" s="320" t="s">
        <v>274</v>
      </c>
      <c r="C56" s="320" t="s">
        <v>274</v>
      </c>
      <c r="D56" s="321" t="s">
        <v>274</v>
      </c>
      <c r="E56" s="182">
        <v>0</v>
      </c>
    </row>
    <row r="57" spans="1:6" s="178" customFormat="1">
      <c r="A57" s="319" t="s">
        <v>179</v>
      </c>
      <c r="B57" s="320" t="s">
        <v>179</v>
      </c>
      <c r="C57" s="320" t="s">
        <v>179</v>
      </c>
      <c r="D57" s="321" t="s">
        <v>179</v>
      </c>
      <c r="E57" s="182">
        <v>4127.42</v>
      </c>
      <c r="F57" s="178" t="s">
        <v>144</v>
      </c>
    </row>
    <row r="58" spans="1:6" s="178" customFormat="1">
      <c r="A58" s="319" t="s">
        <v>146</v>
      </c>
      <c r="B58" s="320" t="s">
        <v>146</v>
      </c>
      <c r="C58" s="320" t="s">
        <v>146</v>
      </c>
      <c r="D58" s="321" t="s">
        <v>146</v>
      </c>
      <c r="E58" s="182">
        <v>0</v>
      </c>
    </row>
    <row r="59" spans="1:6" s="178" customFormat="1">
      <c r="A59" s="319" t="s">
        <v>34</v>
      </c>
      <c r="B59" s="320" t="s">
        <v>34</v>
      </c>
      <c r="C59" s="320" t="s">
        <v>34</v>
      </c>
      <c r="D59" s="321" t="s">
        <v>34</v>
      </c>
      <c r="E59" s="182">
        <v>2352</v>
      </c>
      <c r="F59" s="178" t="s">
        <v>144</v>
      </c>
    </row>
    <row r="60" spans="1:6" s="178" customFormat="1">
      <c r="A60" s="319" t="s">
        <v>178</v>
      </c>
      <c r="B60" s="320" t="s">
        <v>178</v>
      </c>
      <c r="C60" s="320" t="s">
        <v>178</v>
      </c>
      <c r="D60" s="321" t="s">
        <v>178</v>
      </c>
      <c r="E60" s="182">
        <v>0</v>
      </c>
    </row>
    <row r="61" spans="1:6" s="178" customFormat="1">
      <c r="A61" s="319" t="s">
        <v>72</v>
      </c>
      <c r="B61" s="320" t="s">
        <v>72</v>
      </c>
      <c r="C61" s="320" t="s">
        <v>72</v>
      </c>
      <c r="D61" s="321" t="s">
        <v>72</v>
      </c>
      <c r="E61" s="182">
        <v>99</v>
      </c>
      <c r="F61" s="178" t="s">
        <v>144</v>
      </c>
    </row>
    <row r="62" spans="1:6" s="178" customFormat="1">
      <c r="A62" s="319" t="s">
        <v>120</v>
      </c>
      <c r="B62" s="320" t="s">
        <v>120</v>
      </c>
      <c r="C62" s="320" t="s">
        <v>120</v>
      </c>
      <c r="D62" s="321" t="s">
        <v>120</v>
      </c>
      <c r="E62" s="182">
        <v>0</v>
      </c>
    </row>
    <row r="63" spans="1:6">
      <c r="A63" s="319"/>
      <c r="B63" s="320"/>
      <c r="C63" s="320"/>
      <c r="D63" s="321"/>
      <c r="E63" s="183"/>
      <c r="F63" s="46"/>
    </row>
    <row r="64" spans="1:6">
      <c r="A64" s="322"/>
      <c r="B64" s="323"/>
      <c r="C64" s="323"/>
      <c r="D64" s="323"/>
      <c r="E64" s="281"/>
      <c r="F64" s="46"/>
    </row>
    <row r="65" spans="1:5">
      <c r="A65" s="316" t="s">
        <v>22</v>
      </c>
      <c r="B65" s="317"/>
      <c r="C65" s="317"/>
      <c r="D65" s="318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9:A10"/>
    <mergeCell ref="B9:B10"/>
    <mergeCell ref="F9:F10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9:D49"/>
    <mergeCell ref="A50:D50"/>
    <mergeCell ref="A44:D44"/>
    <mergeCell ref="A45:D45"/>
    <mergeCell ref="A46:D46"/>
    <mergeCell ref="A47:D47"/>
    <mergeCell ref="A48:D48"/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I88" sqref="I88:J88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299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11" t="s">
        <v>12</v>
      </c>
      <c r="B55" s="312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86" t="s">
        <v>123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</row>
    <row r="61" spans="1:11" ht="18" customHeight="1"/>
    <row r="62" spans="1:11" ht="18" customHeight="1">
      <c r="A62" s="305" t="s">
        <v>300</v>
      </c>
      <c r="B62" s="305"/>
      <c r="C62" s="305"/>
      <c r="D62" s="305"/>
      <c r="E62" s="305"/>
      <c r="F62" s="305"/>
      <c r="G62" s="305"/>
      <c r="H62" s="305"/>
      <c r="I62" s="305"/>
      <c r="J62" s="305"/>
      <c r="K62" s="305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06" t="s">
        <v>21</v>
      </c>
      <c r="B64" s="307"/>
      <c r="C64" s="307"/>
      <c r="D64" s="307"/>
      <c r="E64" s="308"/>
      <c r="F64" s="3"/>
      <c r="G64" s="309" t="s">
        <v>20</v>
      </c>
      <c r="H64" s="309"/>
      <c r="I64" s="309"/>
      <c r="J64" s="309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293">
        <f>SUMIF($G$8:$G$54,G65,$E$8:$E$54)</f>
        <v>265997.75</v>
      </c>
      <c r="J65" s="294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03" t="s">
        <v>145</v>
      </c>
      <c r="H66" s="304"/>
      <c r="I66" s="293">
        <f>SUMIF($G$8:$G$54,G66,$E$8:$E$54)</f>
        <v>226626.28</v>
      </c>
      <c r="J66" s="294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03" t="s">
        <v>289</v>
      </c>
      <c r="H67" s="304"/>
      <c r="I67" s="293">
        <f>SUMIF($G$8:$G$54,G67,$E$8:$E$54)</f>
        <v>0</v>
      </c>
      <c r="J67" s="294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03" t="s">
        <v>234</v>
      </c>
      <c r="H68" s="304"/>
      <c r="I68" s="293">
        <f>SUMIF($G$8:$G$54,G68,$E$8:$E$54)</f>
        <v>20631.810000000001</v>
      </c>
      <c r="J68" s="294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293">
        <f>SUMIF($G$8:$G$54,G69,$E$8:$E$54)</f>
        <v>0</v>
      </c>
      <c r="J69" s="294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289">
        <f>SUM(I65:J69)</f>
        <v>513255.84</v>
      </c>
      <c r="J70" s="290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293">
        <f>'CEF Abril 2019'!I79:J79</f>
        <v>161645.24999999994</v>
      </c>
      <c r="J73" s="294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293">
        <f>SUMIF($G$8:$G$54,G74,$D$8:$D$54)</f>
        <v>265997.75</v>
      </c>
      <c r="J74" s="294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03" t="s">
        <v>145</v>
      </c>
      <c r="H75" s="304"/>
      <c r="I75" s="293">
        <f>-SUMIF($G$8:$G$54,G75,$E$8:$E$54)</f>
        <v>-226626.28</v>
      </c>
      <c r="J75" s="294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293">
        <v>1206.6600000000001</v>
      </c>
      <c r="J76" s="294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01"/>
      <c r="J77" s="302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297">
        <f>SUM(I73:J76)</f>
        <v>202223.37999999995</v>
      </c>
      <c r="J78" s="298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299"/>
      <c r="J80" s="300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291">
        <f>'CEF Março 2019'!I88:J88</f>
        <v>0</v>
      </c>
      <c r="J81" s="292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293">
        <f>SUMIF($G$8:$G$54,G82,$E$8:$E$54)</f>
        <v>0</v>
      </c>
      <c r="J82" s="294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293">
        <f>-SUMIF($G$8:$G$54,G83,$D$8:$D$54)</f>
        <v>0</v>
      </c>
      <c r="J83" s="294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01"/>
      <c r="J84" s="302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289">
        <f>SUM(I81:J84)</f>
        <v>0</v>
      </c>
      <c r="J85" s="290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295">
        <f>'CEF Abril 2019'!I93:J93</f>
        <v>35282.169999999984</v>
      </c>
      <c r="J88" s="296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278">
        <f>249997.75+16000+16408.72</f>
        <v>282406.46999999997</v>
      </c>
      <c r="J89" s="279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293">
        <f>-SUMIF($G$8:$G$54,G90,$E$8:$E$54)</f>
        <v>-265997.75</v>
      </c>
      <c r="J90" s="294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287"/>
      <c r="J91" s="288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297">
        <f>SUM(I88:J91)</f>
        <v>51690.889999999956</v>
      </c>
      <c r="J92" s="298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291">
        <f>'CEF Abril 2019'!I100:J100</f>
        <v>15533.580000000009</v>
      </c>
      <c r="J95" s="29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293">
        <v>15542.43</v>
      </c>
      <c r="J96" s="294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293"/>
      <c r="J97" s="29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287">
        <f>-SUMIF($G$8:$G$54,G98,$D$8:$D$54)</f>
        <v>-15533.58</v>
      </c>
      <c r="J98" s="288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289">
        <f>SUM(I95:J98)</f>
        <v>15542.430000000009</v>
      </c>
      <c r="J99" s="29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278">
        <v>32693.41</v>
      </c>
      <c r="J102" s="279"/>
      <c r="K102" s="24"/>
    </row>
    <row r="103" spans="1:11">
      <c r="A103" s="284" t="s">
        <v>22</v>
      </c>
      <c r="B103" s="285"/>
      <c r="C103" s="285"/>
      <c r="D103" s="81"/>
      <c r="E103" s="35">
        <f>SUM(E65:E101)</f>
        <v>509758.21</v>
      </c>
      <c r="F103" s="3"/>
      <c r="G103" s="27"/>
      <c r="H103" s="175"/>
      <c r="I103" s="278"/>
      <c r="J103" s="279"/>
      <c r="K103" s="24"/>
    </row>
    <row r="104" spans="1:11">
      <c r="E104" s="46">
        <f>D55-E103</f>
        <v>0</v>
      </c>
      <c r="F104" s="3"/>
      <c r="G104" s="27"/>
      <c r="H104" s="41"/>
      <c r="I104" s="282"/>
      <c r="J104" s="283"/>
      <c r="K104" s="24"/>
    </row>
    <row r="105" spans="1:11">
      <c r="F105" s="3"/>
      <c r="G105" s="89" t="s">
        <v>18</v>
      </c>
      <c r="H105" s="88"/>
      <c r="I105" s="289">
        <f>SUM(I102:J104)</f>
        <v>32693.41</v>
      </c>
      <c r="J105" s="290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B2" sqref="B2:B5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19" t="s">
        <v>233</v>
      </c>
      <c r="B31" s="320" t="s">
        <v>233</v>
      </c>
      <c r="C31" s="320" t="s">
        <v>233</v>
      </c>
      <c r="D31" s="321" t="s">
        <v>233</v>
      </c>
      <c r="E31" s="182">
        <v>0</v>
      </c>
    </row>
    <row r="32" spans="1:10">
      <c r="A32" s="319" t="s">
        <v>149</v>
      </c>
      <c r="B32" s="320" t="s">
        <v>149</v>
      </c>
      <c r="C32" s="320" t="s">
        <v>149</v>
      </c>
      <c r="D32" s="321" t="s">
        <v>149</v>
      </c>
      <c r="E32" s="182"/>
      <c r="F32" s="182">
        <v>265997.75</v>
      </c>
    </row>
    <row r="33" spans="1:7">
      <c r="A33" s="319" t="s">
        <v>174</v>
      </c>
      <c r="B33" s="320" t="s">
        <v>174</v>
      </c>
      <c r="C33" s="320" t="s">
        <v>174</v>
      </c>
      <c r="D33" s="321" t="s">
        <v>174</v>
      </c>
      <c r="E33" s="182">
        <v>95158.930000000008</v>
      </c>
      <c r="F33" s="178" t="s">
        <v>193</v>
      </c>
    </row>
    <row r="34" spans="1:7">
      <c r="A34" s="319" t="s">
        <v>177</v>
      </c>
      <c r="B34" s="320" t="s">
        <v>177</v>
      </c>
      <c r="C34" s="320" t="s">
        <v>177</v>
      </c>
      <c r="D34" s="321" t="s">
        <v>177</v>
      </c>
      <c r="E34" s="182">
        <v>0</v>
      </c>
    </row>
    <row r="35" spans="1:7">
      <c r="A35" s="319" t="s">
        <v>255</v>
      </c>
      <c r="B35" s="320" t="s">
        <v>255</v>
      </c>
      <c r="C35" s="320" t="s">
        <v>255</v>
      </c>
      <c r="D35" s="321" t="s">
        <v>255</v>
      </c>
      <c r="E35" s="182">
        <v>0</v>
      </c>
    </row>
    <row r="36" spans="1:7">
      <c r="A36" s="319" t="s">
        <v>175</v>
      </c>
      <c r="B36" s="320" t="s">
        <v>175</v>
      </c>
      <c r="C36" s="320" t="s">
        <v>175</v>
      </c>
      <c r="D36" s="321" t="s">
        <v>175</v>
      </c>
      <c r="E36" s="182">
        <v>11650</v>
      </c>
      <c r="F36" s="178" t="s">
        <v>193</v>
      </c>
    </row>
    <row r="37" spans="1:7">
      <c r="A37" s="319" t="s">
        <v>221</v>
      </c>
      <c r="B37" s="320" t="s">
        <v>221</v>
      </c>
      <c r="C37" s="320" t="s">
        <v>221</v>
      </c>
      <c r="D37" s="321" t="s">
        <v>221</v>
      </c>
      <c r="E37" s="182">
        <v>0</v>
      </c>
      <c r="F37" s="39"/>
    </row>
    <row r="38" spans="1:7">
      <c r="A38" s="319" t="s">
        <v>271</v>
      </c>
      <c r="B38" s="320" t="s">
        <v>271</v>
      </c>
      <c r="C38" s="320" t="s">
        <v>271</v>
      </c>
      <c r="D38" s="321" t="s">
        <v>271</v>
      </c>
      <c r="E38" s="182">
        <v>10389.48</v>
      </c>
      <c r="F38" s="178" t="s">
        <v>193</v>
      </c>
    </row>
    <row r="39" spans="1:7">
      <c r="A39" s="319" t="s">
        <v>25</v>
      </c>
      <c r="B39" s="320" t="s">
        <v>25</v>
      </c>
      <c r="C39" s="320" t="s">
        <v>25</v>
      </c>
      <c r="D39" s="321" t="s">
        <v>25</v>
      </c>
      <c r="E39" s="182">
        <v>0</v>
      </c>
    </row>
    <row r="40" spans="1:7">
      <c r="A40" s="319" t="s">
        <v>270</v>
      </c>
      <c r="B40" s="320" t="s">
        <v>270</v>
      </c>
      <c r="C40" s="320" t="s">
        <v>270</v>
      </c>
      <c r="D40" s="321" t="s">
        <v>270</v>
      </c>
      <c r="E40" s="182">
        <v>86793.21</v>
      </c>
      <c r="F40" s="178" t="s">
        <v>193</v>
      </c>
    </row>
    <row r="41" spans="1:7">
      <c r="A41" s="319" t="s">
        <v>219</v>
      </c>
      <c r="B41" s="320" t="s">
        <v>219</v>
      </c>
      <c r="C41" s="320" t="s">
        <v>219</v>
      </c>
      <c r="D41" s="321" t="s">
        <v>219</v>
      </c>
      <c r="E41" s="182">
        <v>0</v>
      </c>
    </row>
    <row r="42" spans="1:7">
      <c r="A42" s="319" t="s">
        <v>29</v>
      </c>
      <c r="B42" s="320" t="s">
        <v>29</v>
      </c>
      <c r="C42" s="320" t="s">
        <v>29</v>
      </c>
      <c r="D42" s="321" t="s">
        <v>29</v>
      </c>
      <c r="E42" s="182">
        <v>9214.51</v>
      </c>
      <c r="F42" s="178" t="s">
        <v>193</v>
      </c>
    </row>
    <row r="43" spans="1:7">
      <c r="A43" s="319" t="s">
        <v>282</v>
      </c>
      <c r="B43" s="320" t="s">
        <v>282</v>
      </c>
      <c r="C43" s="320" t="s">
        <v>282</v>
      </c>
      <c r="D43" s="321" t="s">
        <v>282</v>
      </c>
      <c r="E43" s="182">
        <v>3371.34</v>
      </c>
      <c r="F43" s="178" t="s">
        <v>193</v>
      </c>
    </row>
    <row r="44" spans="1:7">
      <c r="A44" s="319" t="s">
        <v>273</v>
      </c>
      <c r="B44" s="320" t="s">
        <v>273</v>
      </c>
      <c r="C44" s="320" t="s">
        <v>273</v>
      </c>
      <c r="D44" s="321" t="s">
        <v>273</v>
      </c>
      <c r="E44" s="182">
        <v>1248.1500000000001</v>
      </c>
      <c r="F44" s="178" t="s">
        <v>193</v>
      </c>
    </row>
    <row r="45" spans="1:7">
      <c r="A45" s="319" t="s">
        <v>218</v>
      </c>
      <c r="B45" s="320" t="s">
        <v>218</v>
      </c>
      <c r="C45" s="320" t="s">
        <v>218</v>
      </c>
      <c r="D45" s="321" t="s">
        <v>218</v>
      </c>
      <c r="E45" s="182">
        <v>2512.16</v>
      </c>
      <c r="F45" s="178" t="s">
        <v>193</v>
      </c>
      <c r="G45" s="46"/>
    </row>
    <row r="46" spans="1:7">
      <c r="A46" s="319" t="s">
        <v>307</v>
      </c>
      <c r="B46" s="320" t="s">
        <v>301</v>
      </c>
      <c r="C46" s="320" t="s">
        <v>301</v>
      </c>
      <c r="D46" s="321" t="s">
        <v>301</v>
      </c>
      <c r="E46" s="182">
        <v>538.79999999999995</v>
      </c>
      <c r="F46" s="178" t="s">
        <v>193</v>
      </c>
    </row>
    <row r="47" spans="1:7">
      <c r="A47" s="319" t="s">
        <v>231</v>
      </c>
      <c r="B47" s="320" t="s">
        <v>231</v>
      </c>
      <c r="C47" s="320" t="s">
        <v>231</v>
      </c>
      <c r="D47" s="321" t="s">
        <v>231</v>
      </c>
      <c r="E47" s="182">
        <v>59.5</v>
      </c>
      <c r="F47" s="178" t="s">
        <v>193</v>
      </c>
    </row>
    <row r="48" spans="1:7">
      <c r="A48" s="319" t="s">
        <v>150</v>
      </c>
      <c r="B48" s="320" t="s">
        <v>150</v>
      </c>
      <c r="C48" s="320" t="s">
        <v>150</v>
      </c>
      <c r="D48" s="321" t="s">
        <v>150</v>
      </c>
      <c r="E48" s="182">
        <v>469.2</v>
      </c>
      <c r="F48" s="178" t="s">
        <v>193</v>
      </c>
    </row>
    <row r="49" spans="1:6">
      <c r="A49" s="319" t="s">
        <v>220</v>
      </c>
      <c r="B49" s="320" t="s">
        <v>220</v>
      </c>
      <c r="C49" s="320" t="s">
        <v>220</v>
      </c>
      <c r="D49" s="321" t="s">
        <v>220</v>
      </c>
      <c r="E49" s="182">
        <v>0</v>
      </c>
    </row>
    <row r="50" spans="1:6">
      <c r="A50" s="319" t="s">
        <v>151</v>
      </c>
      <c r="B50" s="320" t="s">
        <v>151</v>
      </c>
      <c r="C50" s="320" t="s">
        <v>151</v>
      </c>
      <c r="D50" s="321" t="s">
        <v>151</v>
      </c>
      <c r="E50" s="182">
        <v>0</v>
      </c>
    </row>
    <row r="51" spans="1:6">
      <c r="A51" s="319" t="s">
        <v>49</v>
      </c>
      <c r="B51" s="320" t="s">
        <v>49</v>
      </c>
      <c r="C51" s="320" t="s">
        <v>49</v>
      </c>
      <c r="D51" s="321" t="s">
        <v>49</v>
      </c>
      <c r="E51" s="182">
        <v>0</v>
      </c>
    </row>
    <row r="52" spans="1:6">
      <c r="A52" s="319" t="s">
        <v>176</v>
      </c>
      <c r="B52" s="320" t="s">
        <v>176</v>
      </c>
      <c r="C52" s="320" t="s">
        <v>176</v>
      </c>
      <c r="D52" s="321" t="s">
        <v>176</v>
      </c>
      <c r="E52" s="182">
        <v>15533.58</v>
      </c>
      <c r="F52" s="178" t="s">
        <v>193</v>
      </c>
    </row>
    <row r="53" spans="1:6">
      <c r="A53" s="319" t="s">
        <v>272</v>
      </c>
      <c r="B53" s="320" t="s">
        <v>272</v>
      </c>
      <c r="C53" s="320" t="s">
        <v>272</v>
      </c>
      <c r="D53" s="321" t="s">
        <v>272</v>
      </c>
      <c r="E53" s="182">
        <v>473.42</v>
      </c>
      <c r="F53" s="178" t="s">
        <v>193</v>
      </c>
    </row>
    <row r="54" spans="1:6">
      <c r="A54" s="319" t="s">
        <v>43</v>
      </c>
      <c r="B54" s="320" t="s">
        <v>43</v>
      </c>
      <c r="C54" s="320" t="s">
        <v>43</v>
      </c>
      <c r="D54" s="321" t="s">
        <v>43</v>
      </c>
      <c r="E54" s="182">
        <v>3897.1800000000003</v>
      </c>
      <c r="F54" s="178" t="s">
        <v>193</v>
      </c>
    </row>
    <row r="55" spans="1:6">
      <c r="A55" s="319" t="s">
        <v>274</v>
      </c>
      <c r="B55" s="320" t="s">
        <v>274</v>
      </c>
      <c r="C55" s="320" t="s">
        <v>274</v>
      </c>
      <c r="D55" s="321" t="s">
        <v>274</v>
      </c>
      <c r="E55" s="182">
        <v>0</v>
      </c>
    </row>
    <row r="56" spans="1:6">
      <c r="A56" s="319" t="s">
        <v>179</v>
      </c>
      <c r="B56" s="320" t="s">
        <v>179</v>
      </c>
      <c r="C56" s="320" t="s">
        <v>179</v>
      </c>
      <c r="D56" s="321" t="s">
        <v>179</v>
      </c>
      <c r="E56" s="182">
        <v>0</v>
      </c>
    </row>
    <row r="57" spans="1:6">
      <c r="A57" s="319" t="s">
        <v>146</v>
      </c>
      <c r="B57" s="320" t="s">
        <v>146</v>
      </c>
      <c r="C57" s="320" t="s">
        <v>146</v>
      </c>
      <c r="D57" s="321" t="s">
        <v>146</v>
      </c>
      <c r="E57" s="182">
        <v>0</v>
      </c>
    </row>
    <row r="58" spans="1:6">
      <c r="A58" s="319" t="s">
        <v>34</v>
      </c>
      <c r="B58" s="320" t="s">
        <v>34</v>
      </c>
      <c r="C58" s="320" t="s">
        <v>34</v>
      </c>
      <c r="D58" s="321" t="s">
        <v>34</v>
      </c>
      <c r="E58" s="182">
        <v>2352</v>
      </c>
      <c r="F58" s="178" t="s">
        <v>193</v>
      </c>
    </row>
    <row r="59" spans="1:6">
      <c r="A59" s="319" t="s">
        <v>178</v>
      </c>
      <c r="B59" s="320" t="s">
        <v>178</v>
      </c>
      <c r="C59" s="320" t="s">
        <v>178</v>
      </c>
      <c r="D59" s="321" t="s">
        <v>178</v>
      </c>
      <c r="E59" s="182">
        <v>0</v>
      </c>
    </row>
    <row r="60" spans="1:6">
      <c r="A60" s="319" t="s">
        <v>72</v>
      </c>
      <c r="B60" s="320" t="s">
        <v>72</v>
      </c>
      <c r="C60" s="320" t="s">
        <v>72</v>
      </c>
      <c r="D60" s="321" t="s">
        <v>72</v>
      </c>
      <c r="E60" s="182">
        <v>99</v>
      </c>
      <c r="F60" s="178" t="s">
        <v>193</v>
      </c>
    </row>
    <row r="61" spans="1:6">
      <c r="A61" s="319" t="s">
        <v>120</v>
      </c>
      <c r="B61" s="320" t="s">
        <v>120</v>
      </c>
      <c r="C61" s="320" t="s">
        <v>120</v>
      </c>
      <c r="D61" s="321" t="s">
        <v>120</v>
      </c>
      <c r="E61" s="182">
        <v>0</v>
      </c>
    </row>
    <row r="62" spans="1:6">
      <c r="A62" s="319"/>
      <c r="B62" s="320"/>
      <c r="C62" s="320"/>
      <c r="D62" s="321"/>
      <c r="E62" s="183"/>
      <c r="F62" s="46"/>
    </row>
    <row r="63" spans="1:6">
      <c r="A63" s="322"/>
      <c r="B63" s="323"/>
      <c r="C63" s="323"/>
      <c r="D63" s="323"/>
      <c r="E63" s="281"/>
      <c r="F63" s="46"/>
    </row>
    <row r="64" spans="1:6">
      <c r="A64" s="316" t="s">
        <v>22</v>
      </c>
      <c r="B64" s="317"/>
      <c r="C64" s="317"/>
      <c r="D64" s="318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6" workbookViewId="0">
      <selection activeCell="I96" sqref="I96:J96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308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11" t="s">
        <v>12</v>
      </c>
      <c r="B63" s="312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286" t="s">
        <v>123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</row>
    <row r="69" spans="1:11" ht="18" customHeight="1"/>
    <row r="70" spans="1:11" ht="18" customHeight="1">
      <c r="A70" s="305" t="s">
        <v>309</v>
      </c>
      <c r="B70" s="305"/>
      <c r="C70" s="305"/>
      <c r="D70" s="305"/>
      <c r="E70" s="305"/>
      <c r="F70" s="305"/>
      <c r="G70" s="305"/>
      <c r="H70" s="305"/>
      <c r="I70" s="305"/>
      <c r="J70" s="305"/>
      <c r="K70" s="305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06" t="s">
        <v>21</v>
      </c>
      <c r="B72" s="307"/>
      <c r="C72" s="307"/>
      <c r="D72" s="307"/>
      <c r="E72" s="308"/>
      <c r="F72" s="3"/>
      <c r="G72" s="309" t="s">
        <v>20</v>
      </c>
      <c r="H72" s="309"/>
      <c r="I72" s="309"/>
      <c r="J72" s="309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293">
        <f>SUMIF($G$8:$G$62,G73,$E$8:$E$62)</f>
        <v>282406.47000000003</v>
      </c>
      <c r="J73" s="294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03" t="s">
        <v>145</v>
      </c>
      <c r="H74" s="304"/>
      <c r="I74" s="293">
        <f>SUMIF($G$8:$G$62,G74,$E$8:$E$62)</f>
        <v>251557.9</v>
      </c>
      <c r="J74" s="294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03" t="s">
        <v>232</v>
      </c>
      <c r="H75" s="304"/>
      <c r="I75" s="293">
        <f>SUMIF($G$8:$G$62,G75,$E$8:$E$62)</f>
        <v>442.87</v>
      </c>
      <c r="J75" s="294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03" t="s">
        <v>234</v>
      </c>
      <c r="H76" s="304"/>
      <c r="I76" s="293">
        <f>SUMIF($G$8:$G$62,G76,$E$8:$E$62)</f>
        <v>99</v>
      </c>
      <c r="J76" s="294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293">
        <f>SUMIF($G$8:$G$62,G77,$E$8:$E$62)</f>
        <v>0</v>
      </c>
      <c r="J77" s="294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289">
        <f>SUM(I73:J77)</f>
        <v>534506.23999999999</v>
      </c>
      <c r="J78" s="290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293">
        <f>'CEF Maio 2019'!I78:J78</f>
        <v>202223.37999999995</v>
      </c>
      <c r="J81" s="294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293">
        <f>SUMIF($G$8:$G$62,G82,$D$8:$D$62)</f>
        <v>275000</v>
      </c>
      <c r="J82" s="294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03" t="s">
        <v>145</v>
      </c>
      <c r="H83" s="304"/>
      <c r="I83" s="293">
        <f>-SUMIF($G$8:$G$62,G83,$E$8:$E$62)</f>
        <v>-251557.9</v>
      </c>
      <c r="J83" s="294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293">
        <v>979.55</v>
      </c>
      <c r="J84" s="294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01"/>
      <c r="J85" s="302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297">
        <f>SUM(I81:J84)</f>
        <v>226645.02999999994</v>
      </c>
      <c r="J86" s="298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299"/>
      <c r="J88" s="300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291">
        <f>'CEF Março 2019'!I88:J88</f>
        <v>0</v>
      </c>
      <c r="J89" s="292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293">
        <f>SUMIF($G$8:$G$62,G90,$E$8:$E$62)</f>
        <v>0</v>
      </c>
      <c r="J90" s="294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293">
        <f>-SUMIF($G$8:$G$62,G91,$D$8:$D$62)</f>
        <v>0</v>
      </c>
      <c r="J91" s="294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01"/>
      <c r="J92" s="302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289">
        <f>SUM(I89:J92)</f>
        <v>0</v>
      </c>
      <c r="J93" s="290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295">
        <f>'CEF Maio 2019'!I92:J92</f>
        <v>51690.889999999956</v>
      </c>
      <c r="J96" s="296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278">
        <f>249997.75+16000+16408.72</f>
        <v>282406.46999999997</v>
      </c>
      <c r="J97" s="279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293">
        <f>-SUMIF($G$8:$G$62,G98,$E$8:$E$62)</f>
        <v>-282406.47000000003</v>
      </c>
      <c r="J98" s="294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287"/>
      <c r="J99" s="288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297">
        <f>SUM(I96:J99)</f>
        <v>51690.889999999898</v>
      </c>
      <c r="J100" s="298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291">
        <f>'CEF Maio 2019'!I99:J99</f>
        <v>15542.430000000009</v>
      </c>
      <c r="J103" s="292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293">
        <v>16726.259999999998</v>
      </c>
      <c r="J104" s="294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293"/>
      <c r="J105" s="294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287">
        <f>-SUMIF($G$8:$G$62,G106,$D$8:$D$62)</f>
        <v>-15542.43</v>
      </c>
      <c r="J106" s="288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289">
        <f>SUM(I103:J106)</f>
        <v>16726.260000000009</v>
      </c>
      <c r="J107" s="29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278">
        <v>33679.589999999997</v>
      </c>
      <c r="J110" s="279"/>
      <c r="K110" s="24"/>
    </row>
    <row r="111" spans="1:13">
      <c r="A111" s="284" t="s">
        <v>22</v>
      </c>
      <c r="B111" s="285"/>
      <c r="C111" s="285"/>
      <c r="D111" s="81"/>
      <c r="E111" s="35">
        <f>SUM(E73:E109)</f>
        <v>537904.87</v>
      </c>
      <c r="F111" s="3"/>
      <c r="G111" s="27"/>
      <c r="H111" s="188"/>
      <c r="I111" s="278"/>
      <c r="J111" s="279"/>
      <c r="K111" s="24"/>
    </row>
    <row r="112" spans="1:13">
      <c r="E112" s="46">
        <f>D63-E111</f>
        <v>0</v>
      </c>
      <c r="F112" s="3"/>
      <c r="G112" s="27"/>
      <c r="H112" s="41"/>
      <c r="I112" s="282"/>
      <c r="J112" s="283"/>
      <c r="K112" s="24"/>
    </row>
    <row r="113" spans="1:11">
      <c r="F113" s="3"/>
      <c r="G113" s="89" t="s">
        <v>18</v>
      </c>
      <c r="H113" s="88"/>
      <c r="I113" s="289">
        <f>SUM(I110:J112)</f>
        <v>33679.589999999997</v>
      </c>
      <c r="J113" s="290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19" t="s">
        <v>233</v>
      </c>
      <c r="B31" s="320" t="s">
        <v>233</v>
      </c>
      <c r="C31" s="320" t="s">
        <v>233</v>
      </c>
      <c r="D31" s="321" t="s">
        <v>233</v>
      </c>
      <c r="E31" s="182">
        <v>0</v>
      </c>
    </row>
    <row r="32" spans="1:10">
      <c r="A32" s="319" t="s">
        <v>149</v>
      </c>
      <c r="B32" s="320" t="s">
        <v>149</v>
      </c>
      <c r="C32" s="320" t="s">
        <v>149</v>
      </c>
      <c r="D32" s="321" t="s">
        <v>149</v>
      </c>
      <c r="E32" s="182"/>
      <c r="F32" s="182">
        <v>275000</v>
      </c>
    </row>
    <row r="33" spans="1:7">
      <c r="A33" s="319" t="s">
        <v>174</v>
      </c>
      <c r="B33" s="320" t="s">
        <v>174</v>
      </c>
      <c r="C33" s="320" t="s">
        <v>174</v>
      </c>
      <c r="D33" s="321" t="s">
        <v>174</v>
      </c>
      <c r="E33" s="182">
        <v>94883.05</v>
      </c>
      <c r="F33" s="189" t="s">
        <v>193</v>
      </c>
    </row>
    <row r="34" spans="1:7">
      <c r="A34" s="319" t="s">
        <v>177</v>
      </c>
      <c r="B34" s="320" t="s">
        <v>177</v>
      </c>
      <c r="C34" s="320" t="s">
        <v>177</v>
      </c>
      <c r="D34" s="321" t="s">
        <v>177</v>
      </c>
      <c r="E34" s="182">
        <v>0</v>
      </c>
    </row>
    <row r="35" spans="1:7">
      <c r="A35" s="319" t="s">
        <v>255</v>
      </c>
      <c r="B35" s="320" t="s">
        <v>255</v>
      </c>
      <c r="C35" s="320" t="s">
        <v>255</v>
      </c>
      <c r="D35" s="321" t="s">
        <v>255</v>
      </c>
      <c r="E35" s="182">
        <v>0</v>
      </c>
    </row>
    <row r="36" spans="1:7">
      <c r="A36" s="319" t="s">
        <v>175</v>
      </c>
      <c r="B36" s="320" t="s">
        <v>175</v>
      </c>
      <c r="C36" s="320" t="s">
        <v>175</v>
      </c>
      <c r="D36" s="321" t="s">
        <v>175</v>
      </c>
      <c r="E36" s="182">
        <v>11900</v>
      </c>
      <c r="F36" s="189" t="s">
        <v>193</v>
      </c>
    </row>
    <row r="37" spans="1:7">
      <c r="A37" s="319" t="s">
        <v>221</v>
      </c>
      <c r="B37" s="320" t="s">
        <v>221</v>
      </c>
      <c r="C37" s="320" t="s">
        <v>221</v>
      </c>
      <c r="D37" s="321" t="s">
        <v>221</v>
      </c>
      <c r="E37" s="182">
        <v>0</v>
      </c>
      <c r="F37" s="39"/>
    </row>
    <row r="38" spans="1:7">
      <c r="A38" s="319" t="s">
        <v>271</v>
      </c>
      <c r="B38" s="320" t="s">
        <v>271</v>
      </c>
      <c r="C38" s="320" t="s">
        <v>271</v>
      </c>
      <c r="D38" s="321" t="s">
        <v>271</v>
      </c>
      <c r="E38" s="182">
        <v>13466.010000000002</v>
      </c>
      <c r="F38" s="189" t="s">
        <v>193</v>
      </c>
    </row>
    <row r="39" spans="1:7">
      <c r="A39" s="319" t="s">
        <v>25</v>
      </c>
      <c r="B39" s="320" t="s">
        <v>25</v>
      </c>
      <c r="C39" s="320" t="s">
        <v>25</v>
      </c>
      <c r="D39" s="321" t="s">
        <v>25</v>
      </c>
      <c r="E39" s="182">
        <v>0</v>
      </c>
    </row>
    <row r="40" spans="1:7">
      <c r="A40" s="319" t="s">
        <v>270</v>
      </c>
      <c r="B40" s="320" t="s">
        <v>270</v>
      </c>
      <c r="C40" s="320" t="s">
        <v>270</v>
      </c>
      <c r="D40" s="321" t="s">
        <v>270</v>
      </c>
      <c r="E40" s="182">
        <v>92819.38</v>
      </c>
      <c r="F40" s="189" t="s">
        <v>193</v>
      </c>
    </row>
    <row r="41" spans="1:7">
      <c r="A41" s="319" t="s">
        <v>219</v>
      </c>
      <c r="B41" s="320" t="s">
        <v>219</v>
      </c>
      <c r="C41" s="320" t="s">
        <v>219</v>
      </c>
      <c r="D41" s="321" t="s">
        <v>219</v>
      </c>
      <c r="E41" s="182">
        <v>0</v>
      </c>
    </row>
    <row r="42" spans="1:7">
      <c r="A42" s="319" t="s">
        <v>29</v>
      </c>
      <c r="B42" s="320" t="s">
        <v>29</v>
      </c>
      <c r="C42" s="320" t="s">
        <v>29</v>
      </c>
      <c r="D42" s="321" t="s">
        <v>29</v>
      </c>
      <c r="E42" s="182">
        <v>10605.37</v>
      </c>
      <c r="F42" s="189" t="s">
        <v>193</v>
      </c>
    </row>
    <row r="43" spans="1:7">
      <c r="A43" s="319" t="s">
        <v>282</v>
      </c>
      <c r="B43" s="320" t="s">
        <v>282</v>
      </c>
      <c r="C43" s="320" t="s">
        <v>282</v>
      </c>
      <c r="D43" s="321" t="s">
        <v>282</v>
      </c>
      <c r="E43" s="182">
        <v>3148.28</v>
      </c>
      <c r="F43" s="189" t="s">
        <v>193</v>
      </c>
    </row>
    <row r="44" spans="1:7">
      <c r="A44" s="319" t="s">
        <v>273</v>
      </c>
      <c r="B44" s="320" t="s">
        <v>273</v>
      </c>
      <c r="C44" s="320" t="s">
        <v>273</v>
      </c>
      <c r="D44" s="321" t="s">
        <v>273</v>
      </c>
      <c r="E44" s="182">
        <v>1112.8500000000001</v>
      </c>
      <c r="F44" s="189" t="s">
        <v>193</v>
      </c>
    </row>
    <row r="45" spans="1:7">
      <c r="A45" s="319" t="s">
        <v>218</v>
      </c>
      <c r="B45" s="320" t="s">
        <v>218</v>
      </c>
      <c r="C45" s="320" t="s">
        <v>218</v>
      </c>
      <c r="D45" s="321" t="s">
        <v>218</v>
      </c>
      <c r="E45" s="182">
        <v>2325.6799999999998</v>
      </c>
      <c r="F45" s="189" t="s">
        <v>193</v>
      </c>
      <c r="G45" s="46"/>
    </row>
    <row r="46" spans="1:7">
      <c r="A46" s="319" t="s">
        <v>231</v>
      </c>
      <c r="B46" s="320" t="s">
        <v>231</v>
      </c>
      <c r="C46" s="320" t="s">
        <v>231</v>
      </c>
      <c r="D46" s="321" t="s">
        <v>231</v>
      </c>
      <c r="E46" s="182">
        <v>0</v>
      </c>
    </row>
    <row r="47" spans="1:7">
      <c r="A47" s="319" t="s">
        <v>28</v>
      </c>
      <c r="B47" s="320" t="s">
        <v>28</v>
      </c>
      <c r="C47" s="320" t="s">
        <v>28</v>
      </c>
      <c r="D47" s="321" t="s">
        <v>28</v>
      </c>
      <c r="E47" s="182">
        <v>44</v>
      </c>
      <c r="F47" s="189" t="s">
        <v>193</v>
      </c>
    </row>
    <row r="48" spans="1:7">
      <c r="A48" s="319" t="s">
        <v>150</v>
      </c>
      <c r="B48" s="320" t="s">
        <v>150</v>
      </c>
      <c r="C48" s="320" t="s">
        <v>150</v>
      </c>
      <c r="D48" s="321" t="s">
        <v>150</v>
      </c>
      <c r="E48" s="182">
        <v>496.8</v>
      </c>
      <c r="F48" s="189" t="s">
        <v>193</v>
      </c>
    </row>
    <row r="49" spans="1:6">
      <c r="A49" s="319" t="s">
        <v>220</v>
      </c>
      <c r="B49" s="320" t="s">
        <v>220</v>
      </c>
      <c r="C49" s="320" t="s">
        <v>220</v>
      </c>
      <c r="D49" s="321" t="s">
        <v>220</v>
      </c>
      <c r="E49" s="182">
        <v>442.87</v>
      </c>
      <c r="F49" s="189" t="s">
        <v>193</v>
      </c>
    </row>
    <row r="50" spans="1:6">
      <c r="A50" s="319" t="s">
        <v>151</v>
      </c>
      <c r="B50" s="320" t="s">
        <v>151</v>
      </c>
      <c r="C50" s="320" t="s">
        <v>151</v>
      </c>
      <c r="D50" s="321" t="s">
        <v>151</v>
      </c>
      <c r="E50" s="182">
        <v>9690.74</v>
      </c>
      <c r="F50" s="189" t="s">
        <v>193</v>
      </c>
    </row>
    <row r="51" spans="1:6">
      <c r="A51" s="319" t="s">
        <v>49</v>
      </c>
      <c r="B51" s="320" t="s">
        <v>49</v>
      </c>
      <c r="C51" s="320" t="s">
        <v>49</v>
      </c>
      <c r="D51" s="321" t="s">
        <v>49</v>
      </c>
      <c r="E51" s="182">
        <v>0</v>
      </c>
    </row>
    <row r="52" spans="1:6">
      <c r="A52" s="319" t="s">
        <v>176</v>
      </c>
      <c r="B52" s="320" t="s">
        <v>176</v>
      </c>
      <c r="C52" s="320" t="s">
        <v>176</v>
      </c>
      <c r="D52" s="321" t="s">
        <v>176</v>
      </c>
      <c r="E52" s="182">
        <v>15542.43</v>
      </c>
      <c r="F52" s="189" t="s">
        <v>193</v>
      </c>
    </row>
    <row r="53" spans="1:6">
      <c r="A53" s="319" t="s">
        <v>272</v>
      </c>
      <c r="B53" s="320" t="s">
        <v>272</v>
      </c>
      <c r="C53" s="320" t="s">
        <v>272</v>
      </c>
      <c r="D53" s="321" t="s">
        <v>272</v>
      </c>
      <c r="E53" s="182">
        <v>442.87</v>
      </c>
      <c r="F53" s="189" t="s">
        <v>193</v>
      </c>
    </row>
    <row r="54" spans="1:6">
      <c r="A54" s="319" t="s">
        <v>43</v>
      </c>
      <c r="B54" s="320" t="s">
        <v>43</v>
      </c>
      <c r="C54" s="320" t="s">
        <v>43</v>
      </c>
      <c r="D54" s="321" t="s">
        <v>43</v>
      </c>
      <c r="E54" s="182">
        <v>3533.54</v>
      </c>
      <c r="F54" s="189" t="s">
        <v>193</v>
      </c>
    </row>
    <row r="55" spans="1:6">
      <c r="A55" s="319" t="s">
        <v>274</v>
      </c>
      <c r="B55" s="320" t="s">
        <v>274</v>
      </c>
      <c r="C55" s="320" t="s">
        <v>274</v>
      </c>
      <c r="D55" s="321" t="s">
        <v>274</v>
      </c>
      <c r="E55" s="182">
        <v>0</v>
      </c>
    </row>
    <row r="56" spans="1:6">
      <c r="A56" s="319" t="s">
        <v>179</v>
      </c>
      <c r="B56" s="320" t="s">
        <v>179</v>
      </c>
      <c r="C56" s="320" t="s">
        <v>179</v>
      </c>
      <c r="D56" s="321" t="s">
        <v>179</v>
      </c>
      <c r="E56" s="182">
        <v>0</v>
      </c>
    </row>
    <row r="57" spans="1:6">
      <c r="A57" s="319" t="s">
        <v>146</v>
      </c>
      <c r="B57" s="320" t="s">
        <v>146</v>
      </c>
      <c r="C57" s="320" t="s">
        <v>146</v>
      </c>
      <c r="D57" s="321" t="s">
        <v>146</v>
      </c>
      <c r="E57" s="182">
        <v>0</v>
      </c>
    </row>
    <row r="58" spans="1:6">
      <c r="A58" s="319" t="s">
        <v>34</v>
      </c>
      <c r="B58" s="320" t="s">
        <v>34</v>
      </c>
      <c r="C58" s="320" t="s">
        <v>34</v>
      </c>
      <c r="D58" s="321" t="s">
        <v>34</v>
      </c>
      <c r="E58" s="182">
        <v>0</v>
      </c>
    </row>
    <row r="59" spans="1:6">
      <c r="A59" s="319" t="s">
        <v>178</v>
      </c>
      <c r="B59" s="320" t="s">
        <v>178</v>
      </c>
      <c r="C59" s="320" t="s">
        <v>178</v>
      </c>
      <c r="D59" s="321" t="s">
        <v>178</v>
      </c>
      <c r="E59" s="182">
        <v>2352</v>
      </c>
      <c r="F59" s="189" t="s">
        <v>193</v>
      </c>
    </row>
    <row r="60" spans="1:6">
      <c r="A60" s="319" t="s">
        <v>72</v>
      </c>
      <c r="B60" s="320" t="s">
        <v>72</v>
      </c>
      <c r="C60" s="320" t="s">
        <v>72</v>
      </c>
      <c r="D60" s="321" t="s">
        <v>72</v>
      </c>
      <c r="E60" s="182">
        <v>99</v>
      </c>
      <c r="F60" s="189" t="s">
        <v>193</v>
      </c>
    </row>
    <row r="61" spans="1:6">
      <c r="A61" s="319" t="s">
        <v>307</v>
      </c>
      <c r="B61" s="320" t="s">
        <v>307</v>
      </c>
      <c r="C61" s="320" t="s">
        <v>307</v>
      </c>
      <c r="D61" s="321" t="s">
        <v>307</v>
      </c>
      <c r="E61" s="182">
        <v>0</v>
      </c>
    </row>
    <row r="62" spans="1:6">
      <c r="A62" s="319" t="s">
        <v>120</v>
      </c>
      <c r="B62" s="320" t="s">
        <v>120</v>
      </c>
      <c r="C62" s="320" t="s">
        <v>120</v>
      </c>
      <c r="D62" s="321" t="s">
        <v>120</v>
      </c>
      <c r="E62" s="183">
        <v>0</v>
      </c>
      <c r="F62" s="46"/>
    </row>
    <row r="63" spans="1:6">
      <c r="A63" s="322"/>
      <c r="B63" s="323"/>
      <c r="C63" s="323"/>
      <c r="D63" s="323"/>
      <c r="E63" s="281"/>
      <c r="F63" s="46"/>
    </row>
    <row r="64" spans="1:6">
      <c r="A64" s="316" t="s">
        <v>22</v>
      </c>
      <c r="B64" s="317"/>
      <c r="C64" s="317"/>
      <c r="D64" s="318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I100" sqref="I100:J100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313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11" t="s">
        <v>12</v>
      </c>
      <c r="B65" s="312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286" t="s">
        <v>123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</row>
    <row r="71" spans="1:11" ht="18" customHeight="1"/>
    <row r="72" spans="1:11" ht="18" customHeight="1">
      <c r="A72" s="305" t="s">
        <v>314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06" t="s">
        <v>21</v>
      </c>
      <c r="B74" s="307"/>
      <c r="C74" s="307"/>
      <c r="D74" s="307"/>
      <c r="E74" s="308"/>
      <c r="F74" s="3"/>
      <c r="G74" s="309" t="s">
        <v>20</v>
      </c>
      <c r="H74" s="309"/>
      <c r="I74" s="309"/>
      <c r="J74" s="309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293">
        <f>SUMIF($G$8:$G$64,G75,$E$8:$E$64)</f>
        <v>282406.47000000003</v>
      </c>
      <c r="J75" s="294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03" t="s">
        <v>145</v>
      </c>
      <c r="H76" s="304"/>
      <c r="I76" s="293">
        <f>SUMIF($G$8:$G$64,G76,$E$8:$E$64)</f>
        <v>182510.47000000003</v>
      </c>
      <c r="J76" s="294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03" t="s">
        <v>232</v>
      </c>
      <c r="H77" s="304"/>
      <c r="I77" s="293">
        <f>SUMIF($G$8:$G$64,G77,$E$8:$E$64)</f>
        <v>0</v>
      </c>
      <c r="J77" s="294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03" t="s">
        <v>234</v>
      </c>
      <c r="H78" s="304"/>
      <c r="I78" s="293">
        <f>SUMIF($G$8:$G$64,G78,$E$8:$E$64)</f>
        <v>387.12</v>
      </c>
      <c r="J78" s="294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293">
        <f>SUMIF($G$8:$G$64,G79,$E$8:$E$64)</f>
        <v>0</v>
      </c>
      <c r="J79" s="294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289">
        <f>SUM(I75:J79)</f>
        <v>465304.06000000006</v>
      </c>
      <c r="J80" s="290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293">
        <f>'CEF Junho 2019'!I86:J86</f>
        <v>226645.02999999994</v>
      </c>
      <c r="J83" s="294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293">
        <f>SUMIF($G$8:$G$64,G84,$D$8:$D$64)</f>
        <v>180600</v>
      </c>
      <c r="J84" s="294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03" t="s">
        <v>145</v>
      </c>
      <c r="H85" s="304"/>
      <c r="I85" s="293">
        <f>-SUMIF($G$8:$G$64,G85,$E$8:$E$64)</f>
        <v>-182510.47000000003</v>
      </c>
      <c r="J85" s="294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293">
        <v>1298.6400000000001</v>
      </c>
      <c r="J86" s="294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01"/>
      <c r="J87" s="302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297">
        <f>SUM(I83:J86)</f>
        <v>226033.1999999999</v>
      </c>
      <c r="J88" s="298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299"/>
      <c r="J90" s="300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291">
        <f>'CEF Março 2019'!I88:J88</f>
        <v>0</v>
      </c>
      <c r="J91" s="292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293">
        <f>SUMIF($G$8:$G$64,G92,$E$8:$E$64)</f>
        <v>0</v>
      </c>
      <c r="J92" s="294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293">
        <f>-SUMIF($G$8:$G$64,G93,$D$8:$D$64)</f>
        <v>0</v>
      </c>
      <c r="J93" s="294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01"/>
      <c r="J94" s="302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289">
        <f>SUM(I91:J94)</f>
        <v>0</v>
      </c>
      <c r="J95" s="290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295">
        <f>'CEF Junho 2019'!I100:J100</f>
        <v>51690.889999999898</v>
      </c>
      <c r="J98" s="296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278">
        <f>249997.75+16000+16408.72+10986.48</f>
        <v>293392.94999999995</v>
      </c>
      <c r="J99" s="279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293">
        <f>-SUMIF($G$8:$G$64,G100,$E$8:$E$64)</f>
        <v>-282406.47000000003</v>
      </c>
      <c r="J100" s="294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287"/>
      <c r="J101" s="288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297">
        <f>SUM(I98:J101)</f>
        <v>62677.369999999821</v>
      </c>
      <c r="J102" s="298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291">
        <f>'CEF Junho 2019'!I107:J107</f>
        <v>16726.260000000009</v>
      </c>
      <c r="J105" s="292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293">
        <v>16657.060000000001</v>
      </c>
      <c r="J106" s="294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293"/>
      <c r="J107" s="294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287">
        <f>-SUMIF($G$8:$G$64,G108,$D$8:$D$64)</f>
        <v>-16726.259999999998</v>
      </c>
      <c r="J108" s="288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289">
        <f>SUM(I105:J108)</f>
        <v>16657.060000000009</v>
      </c>
      <c r="J109" s="290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278">
        <v>33423.370000000003</v>
      </c>
      <c r="J112" s="279"/>
      <c r="K112" s="24"/>
    </row>
    <row r="113" spans="1:11">
      <c r="A113" s="284" t="s">
        <v>22</v>
      </c>
      <c r="B113" s="285"/>
      <c r="C113" s="285"/>
      <c r="D113" s="81"/>
      <c r="E113" s="35">
        <f>SUM(E75:E111)</f>
        <v>465286.88999999996</v>
      </c>
      <c r="F113" s="3"/>
      <c r="G113" s="27"/>
      <c r="H113" s="192"/>
      <c r="I113" s="278"/>
      <c r="J113" s="279"/>
      <c r="K113" s="24"/>
    </row>
    <row r="114" spans="1:11">
      <c r="E114" s="46">
        <f>D65-E113</f>
        <v>0</v>
      </c>
      <c r="F114" s="3"/>
      <c r="G114" s="27"/>
      <c r="H114" s="41"/>
      <c r="I114" s="282"/>
      <c r="J114" s="283"/>
      <c r="K114" s="24"/>
    </row>
    <row r="115" spans="1:11">
      <c r="F115" s="3"/>
      <c r="G115" s="89" t="s">
        <v>18</v>
      </c>
      <c r="H115" s="88"/>
      <c r="I115" s="289">
        <f>SUM(I112:J114)</f>
        <v>33423.370000000003</v>
      </c>
      <c r="J115" s="290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22"/>
      <c r="B63" s="323"/>
      <c r="C63" s="323"/>
      <c r="D63" s="323"/>
      <c r="E63" s="281"/>
      <c r="F63" s="46"/>
    </row>
    <row r="64" spans="1:6">
      <c r="A64" s="316" t="s">
        <v>22</v>
      </c>
      <c r="B64" s="317"/>
      <c r="C64" s="317"/>
      <c r="D64" s="318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T26" sqref="T26:T27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I93" sqref="I93:J93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320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1" t="s">
        <v>12</v>
      </c>
      <c r="B58" s="312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86" t="s">
        <v>123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</row>
    <row r="64" spans="1:11" ht="18" customHeight="1"/>
    <row r="65" spans="1:11" ht="18" customHeight="1">
      <c r="A65" s="305" t="s">
        <v>321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06" t="s">
        <v>21</v>
      </c>
      <c r="B67" s="307"/>
      <c r="C67" s="307"/>
      <c r="D67" s="307"/>
      <c r="E67" s="308"/>
      <c r="F67" s="3"/>
      <c r="G67" s="309" t="s">
        <v>20</v>
      </c>
      <c r="H67" s="309"/>
      <c r="I67" s="309"/>
      <c r="J67" s="309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293">
        <f>SUMIF($G$8:$G$57,G68,$E$8:$E$57)</f>
        <v>293392.95</v>
      </c>
      <c r="J68" s="294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03" t="s">
        <v>145</v>
      </c>
      <c r="H69" s="304"/>
      <c r="I69" s="293">
        <f>SUMIF($G$8:$G$57,G69,$E$8:$E$57)</f>
        <v>169003.49</v>
      </c>
      <c r="J69" s="294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03" t="s">
        <v>232</v>
      </c>
      <c r="H70" s="304"/>
      <c r="I70" s="293">
        <f>SUMIF($G$8:$G$57,G70,$E$8:$E$57)</f>
        <v>0</v>
      </c>
      <c r="J70" s="294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03" t="s">
        <v>234</v>
      </c>
      <c r="H71" s="304"/>
      <c r="I71" s="293">
        <f>SUMIF($G$8:$G$57,G71,$E$8:$E$57)</f>
        <v>0</v>
      </c>
      <c r="J71" s="294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293">
        <f>SUMIF($G$8:$G$57,G72,$E$8:$E$57)</f>
        <v>0</v>
      </c>
      <c r="J72" s="294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289">
        <f>SUM(I68:J72)</f>
        <v>462396.44</v>
      </c>
      <c r="J73" s="290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293">
        <f>'CEF Julho 2019'!I88:J88</f>
        <v>226033.1999999999</v>
      </c>
      <c r="J76" s="294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293">
        <f>SUMIF($G$8:$G$57,G77,$D$8:$D$57)</f>
        <v>200000</v>
      </c>
      <c r="J77" s="29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03" t="s">
        <v>145</v>
      </c>
      <c r="H78" s="304"/>
      <c r="I78" s="293">
        <f>-SUMIF($G$8:$G$57,G78,$E$8:$E$57)</f>
        <v>-169003.49</v>
      </c>
      <c r="J78" s="294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293">
        <v>1431.79</v>
      </c>
      <c r="J79" s="294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01"/>
      <c r="J80" s="302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297">
        <f>SUM(I76:J79)</f>
        <v>258461.49999999991</v>
      </c>
      <c r="J81" s="298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299"/>
      <c r="J83" s="300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291">
        <f>'CEF Março 2019'!I88:J88</f>
        <v>0</v>
      </c>
      <c r="J84" s="292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293">
        <f>SUMIF($G$8:$G$57,G85,$E$8:$E$57)</f>
        <v>0</v>
      </c>
      <c r="J85" s="294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293">
        <f>-SUMIF($G$8:$G$57,G86,$D$8:$D$57)</f>
        <v>0</v>
      </c>
      <c r="J86" s="294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01"/>
      <c r="J87" s="302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289">
        <f>SUM(I84:J87)</f>
        <v>0</v>
      </c>
      <c r="J88" s="290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295">
        <f>'CEF Julho 2019'!I102:J102</f>
        <v>62677.369999999821</v>
      </c>
      <c r="J91" s="296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278">
        <f>249997.75+16000+16408.72+10986.48</f>
        <v>293392.94999999995</v>
      </c>
      <c r="J92" s="279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293">
        <f>-SUMIF($G$8:$G$57,G93,$E$8:$E$57)</f>
        <v>-293392.95</v>
      </c>
      <c r="J93" s="294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287"/>
      <c r="J94" s="288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297">
        <f>SUM(I91:J94)</f>
        <v>62677.369999999763</v>
      </c>
      <c r="J95" s="298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291">
        <f>'CEF Julho 2019'!I109:J109</f>
        <v>16657.060000000009</v>
      </c>
      <c r="J98" s="292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293">
        <v>18134.580000000002</v>
      </c>
      <c r="J99" s="294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293"/>
      <c r="J100" s="294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287">
        <f>-SUMIF($G$8:$G$57,G101,$D$8:$D$57)</f>
        <v>-16657.060000000001</v>
      </c>
      <c r="J101" s="288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289">
        <f>SUM(I98:J101)</f>
        <v>18134.580000000013</v>
      </c>
      <c r="J102" s="290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278">
        <v>32612.17</v>
      </c>
      <c r="J105" s="279"/>
      <c r="K105" s="24"/>
    </row>
    <row r="106" spans="1:11">
      <c r="A106" s="284" t="s">
        <v>22</v>
      </c>
      <c r="B106" s="285"/>
      <c r="C106" s="285"/>
      <c r="D106" s="81"/>
      <c r="E106" s="35">
        <f>SUM(E68:E104)</f>
        <v>462512.60999999993</v>
      </c>
      <c r="F106" s="3"/>
      <c r="G106" s="27"/>
      <c r="H106" s="198"/>
      <c r="I106" s="278"/>
      <c r="J106" s="279"/>
      <c r="K106" s="24"/>
    </row>
    <row r="107" spans="1:11">
      <c r="E107" s="46">
        <f>D58-E106</f>
        <v>0</v>
      </c>
      <c r="F107" s="3"/>
      <c r="G107" s="27"/>
      <c r="H107" s="41"/>
      <c r="I107" s="282"/>
      <c r="J107" s="283"/>
      <c r="K107" s="24"/>
    </row>
    <row r="108" spans="1:11">
      <c r="F108" s="3"/>
      <c r="G108" s="89" t="s">
        <v>18</v>
      </c>
      <c r="H108" s="88"/>
      <c r="I108" s="289">
        <f>SUM(I105:J107)</f>
        <v>32612.17</v>
      </c>
      <c r="J108" s="290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22"/>
      <c r="B63" s="323"/>
      <c r="C63" s="323"/>
      <c r="D63" s="323"/>
      <c r="E63" s="281"/>
      <c r="F63" s="46"/>
    </row>
    <row r="64" spans="1:6">
      <c r="A64" s="316" t="s">
        <v>22</v>
      </c>
      <c r="B64" s="317"/>
      <c r="C64" s="317"/>
      <c r="D64" s="318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I87" sqref="I87:J87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329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11" t="s">
        <v>12</v>
      </c>
      <c r="B52" s="312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86" t="s">
        <v>123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</row>
    <row r="58" spans="1:11" ht="18" customHeight="1"/>
    <row r="59" spans="1:11" ht="18" customHeight="1">
      <c r="A59" s="305" t="s">
        <v>330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06" t="s">
        <v>21</v>
      </c>
      <c r="B61" s="307"/>
      <c r="C61" s="307"/>
      <c r="D61" s="307"/>
      <c r="E61" s="308"/>
      <c r="F61" s="3"/>
      <c r="G61" s="309" t="s">
        <v>20</v>
      </c>
      <c r="H61" s="309"/>
      <c r="I61" s="309"/>
      <c r="J61" s="309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293">
        <f>SUMIF($G$8:$G$51,G62,$E$8:$E$51)</f>
        <v>293392.95</v>
      </c>
      <c r="J62" s="294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03" t="s">
        <v>145</v>
      </c>
      <c r="H63" s="304"/>
      <c r="I63" s="293">
        <f>SUMIF($G$8:$G$51,G63,$E$8:$E$51)</f>
        <v>152221.78000000003</v>
      </c>
      <c r="J63" s="294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03" t="s">
        <v>232</v>
      </c>
      <c r="H64" s="304"/>
      <c r="I64" s="293">
        <f>SUMIF($G$8:$G$51,G64,$E$8:$E$51)</f>
        <v>0</v>
      </c>
      <c r="J64" s="294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03" t="s">
        <v>234</v>
      </c>
      <c r="H65" s="304"/>
      <c r="I65" s="293">
        <f>SUMIF($G$8:$G$51,G65,$E$8:$E$51)</f>
        <v>0</v>
      </c>
      <c r="J65" s="294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293">
        <f>SUMIF($G$8:$G$51,G66,$E$8:$E$51)</f>
        <v>0</v>
      </c>
      <c r="J66" s="294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289">
        <f>SUM(I62:J66)</f>
        <v>445614.73000000004</v>
      </c>
      <c r="J67" s="290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293">
        <f>'CEF Agosto 2019'!I81:J81</f>
        <v>258461.49999999991</v>
      </c>
      <c r="J70" s="294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293">
        <f>SUMIF($G$8:$G$51,G71,$D$8:$D$51)</f>
        <v>197442</v>
      </c>
      <c r="J71" s="294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03" t="s">
        <v>145</v>
      </c>
      <c r="H72" s="304"/>
      <c r="I72" s="293">
        <f>-SUMIF($G$8:$G$51,G72,$E$8:$E$51)</f>
        <v>-152221.78000000003</v>
      </c>
      <c r="J72" s="294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293">
        <v>1409.3</v>
      </c>
      <c r="J73" s="294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01"/>
      <c r="J74" s="302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297">
        <f>SUM(I70:J73)</f>
        <v>305091.01999999984</v>
      </c>
      <c r="J75" s="298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299"/>
      <c r="J77" s="300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291">
        <f>'CEF Março 2019'!I88:J88</f>
        <v>0</v>
      </c>
      <c r="J78" s="292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293">
        <f>SUMIF($G$8:$G$51,G79,$E$8:$E$51)</f>
        <v>0</v>
      </c>
      <c r="J79" s="294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293">
        <f>-SUMIF($G$8:$G$51,G80,$D$8:$D$51)</f>
        <v>0</v>
      </c>
      <c r="J80" s="294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01"/>
      <c r="J81" s="302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289">
        <f>SUM(I78:J81)</f>
        <v>0</v>
      </c>
      <c r="J82" s="290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295">
        <f>'CEF Agosto 2019'!I95:J95</f>
        <v>62677.369999999763</v>
      </c>
      <c r="J85" s="296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278">
        <f>249997.75+16000+16408.72+10986.48</f>
        <v>293392.94999999995</v>
      </c>
      <c r="J86" s="279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293">
        <f>-SUMIF($G$8:$G$51,G87,$E$8:$E$51)</f>
        <v>-293392.95</v>
      </c>
      <c r="J87" s="294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287"/>
      <c r="J88" s="288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297">
        <f>SUM(I85:J88)</f>
        <v>62677.369999999704</v>
      </c>
      <c r="J89" s="298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291">
        <f>'CEF Agosto 2019'!I102:J102</f>
        <v>18134.580000000013</v>
      </c>
      <c r="J92" s="292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293">
        <v>17976.080000000002</v>
      </c>
      <c r="J93" s="294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293"/>
      <c r="J94" s="294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287">
        <f>-SUMIF($G$8:$G$51,G95,$D$8:$D$51)</f>
        <v>-18134.580000000002</v>
      </c>
      <c r="J95" s="288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289">
        <f>SUM(I92:J95)</f>
        <v>17976.080000000016</v>
      </c>
      <c r="J96" s="29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278">
        <v>32132.27</v>
      </c>
      <c r="J99" s="279"/>
      <c r="K99" s="24"/>
    </row>
    <row r="100" spans="1:11">
      <c r="A100" s="284" t="s">
        <v>22</v>
      </c>
      <c r="B100" s="285"/>
      <c r="C100" s="285"/>
      <c r="D100" s="81"/>
      <c r="E100" s="35">
        <f>SUM(E62:E98)</f>
        <v>445614.73</v>
      </c>
      <c r="F100" s="3"/>
      <c r="G100" s="27"/>
      <c r="H100" s="206"/>
      <c r="I100" s="278"/>
      <c r="J100" s="279"/>
      <c r="K100" s="24"/>
    </row>
    <row r="101" spans="1:11">
      <c r="E101" s="46">
        <f>D52-E100</f>
        <v>0</v>
      </c>
      <c r="F101" s="3"/>
      <c r="G101" s="27"/>
      <c r="H101" s="41"/>
      <c r="I101" s="282"/>
      <c r="J101" s="283"/>
      <c r="K101" s="24"/>
    </row>
    <row r="102" spans="1:11">
      <c r="F102" s="3"/>
      <c r="G102" s="89" t="s">
        <v>18</v>
      </c>
      <c r="H102" s="88"/>
      <c r="I102" s="289">
        <f>SUM(I99:J101)</f>
        <v>32132.27</v>
      </c>
      <c r="J102" s="290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I89" sqref="I89:J89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336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11" t="s">
        <v>12</v>
      </c>
      <c r="B56" s="312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86" t="s">
        <v>123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</row>
    <row r="62" spans="1:11" ht="18" customHeight="1"/>
    <row r="63" spans="1:11" ht="18" customHeight="1">
      <c r="A63" s="305" t="s">
        <v>337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06" t="s">
        <v>21</v>
      </c>
      <c r="B65" s="307"/>
      <c r="C65" s="307"/>
      <c r="D65" s="307"/>
      <c r="E65" s="308"/>
      <c r="F65" s="3"/>
      <c r="G65" s="309" t="s">
        <v>20</v>
      </c>
      <c r="H65" s="309"/>
      <c r="I65" s="309"/>
      <c r="J65" s="309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293">
        <f>SUMIF($G$8:$G$55,G66,$E$8:$E$55)</f>
        <v>293392.95</v>
      </c>
      <c r="J66" s="294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03" t="s">
        <v>145</v>
      </c>
      <c r="H67" s="304"/>
      <c r="I67" s="293">
        <f>SUMIF($G$8:$G$55,G67,$E$8:$E$55)</f>
        <v>166466.62</v>
      </c>
      <c r="J67" s="294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03" t="s">
        <v>232</v>
      </c>
      <c r="H68" s="304"/>
      <c r="I68" s="293">
        <f>SUMIF($G$8:$G$55,G68,$E$8:$E$55)</f>
        <v>0</v>
      </c>
      <c r="J68" s="294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03" t="s">
        <v>234</v>
      </c>
      <c r="H69" s="304"/>
      <c r="I69" s="293">
        <f>SUMIF($G$8:$G$55,G69,$E$8:$E$55)</f>
        <v>0</v>
      </c>
      <c r="J69" s="294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293">
        <f>SUMIF($G$8:$G$55,G70,$E$8:$E$55)</f>
        <v>0</v>
      </c>
      <c r="J70" s="294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289">
        <f>SUM(I66:J70)</f>
        <v>459859.57</v>
      </c>
      <c r="J71" s="290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293">
        <f>'CEF Setembro 2019'!I75:J75</f>
        <v>305091.01999999984</v>
      </c>
      <c r="J74" s="294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293">
        <f>SUMIF($G$8:$G$55,G75,$D$8:$D$55)</f>
        <v>194000</v>
      </c>
      <c r="J75" s="294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03" t="s">
        <v>145</v>
      </c>
      <c r="H76" s="304"/>
      <c r="I76" s="293">
        <f>-SUMIF($G$8:$G$55,G76,$E$8:$E$55)</f>
        <v>-166466.62</v>
      </c>
      <c r="J76" s="294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293">
        <v>1611.41</v>
      </c>
      <c r="J77" s="294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01"/>
      <c r="J78" s="302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297">
        <f>SUM(I74:J77)</f>
        <v>334235.80999999982</v>
      </c>
      <c r="J79" s="298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299"/>
      <c r="J81" s="300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291">
        <f>'CEF Março 2019'!I88:J88</f>
        <v>0</v>
      </c>
      <c r="J82" s="292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293">
        <f>SUMIF($G$8:$G$55,G83,$E$8:$E$55)</f>
        <v>0</v>
      </c>
      <c r="J83" s="294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293">
        <f>-SUMIF($G$8:$G$55,G84,$D$8:$D$55)</f>
        <v>0</v>
      </c>
      <c r="J84" s="294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01"/>
      <c r="J85" s="302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289">
        <f>SUM(I82:J85)</f>
        <v>0</v>
      </c>
      <c r="J86" s="290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295">
        <f>'CEF Setembro 2019'!I89:J89</f>
        <v>62677.369999999704</v>
      </c>
      <c r="J89" s="296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278">
        <f>249997.75+16000+16408.72+10986.48</f>
        <v>293392.94999999995</v>
      </c>
      <c r="J90" s="279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293">
        <f>-SUMIF($G$8:$G$55,G91,$E$8:$E$55)</f>
        <v>-293392.95</v>
      </c>
      <c r="J91" s="294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287"/>
      <c r="J92" s="288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297">
        <f>SUM(I89:J92)</f>
        <v>62677.369999999646</v>
      </c>
      <c r="J93" s="298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291">
        <f>'CEF Setembro 2019'!I96:J96</f>
        <v>17976.080000000016</v>
      </c>
      <c r="J96" s="292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293">
        <v>21453.65</v>
      </c>
      <c r="J97" s="294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293"/>
      <c r="J98" s="294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287">
        <f>-SUMIF($G$8:$G$55,G99,$D$8:$D$55)</f>
        <v>-17976.080000000002</v>
      </c>
      <c r="J99" s="288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289">
        <f>SUM(I96:J99)</f>
        <v>21453.650000000016</v>
      </c>
      <c r="J100" s="29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278">
        <v>32107.51</v>
      </c>
      <c r="J103" s="279"/>
      <c r="K103" s="24"/>
    </row>
    <row r="104" spans="1:11">
      <c r="A104" s="284" t="s">
        <v>22</v>
      </c>
      <c r="B104" s="285"/>
      <c r="C104" s="285"/>
      <c r="D104" s="81"/>
      <c r="E104" s="35">
        <f>SUM(E66:E102)</f>
        <v>459859.57000000007</v>
      </c>
      <c r="F104" s="3"/>
      <c r="G104" s="27"/>
      <c r="H104" s="212"/>
      <c r="I104" s="278"/>
      <c r="J104" s="279"/>
      <c r="K104" s="24"/>
    </row>
    <row r="105" spans="1:11">
      <c r="E105" s="46">
        <f>D56-E104</f>
        <v>0</v>
      </c>
      <c r="F105" s="3"/>
      <c r="G105" s="27"/>
      <c r="H105" s="41"/>
      <c r="I105" s="282"/>
      <c r="J105" s="283"/>
      <c r="K105" s="24"/>
    </row>
    <row r="106" spans="1:11">
      <c r="F106" s="3"/>
      <c r="G106" s="89" t="s">
        <v>18</v>
      </c>
      <c r="H106" s="88"/>
      <c r="I106" s="289">
        <f>SUM(I103:J105)</f>
        <v>32107.51</v>
      </c>
      <c r="J106" s="290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82" workbookViewId="0">
      <selection activeCell="I92" sqref="I92:J9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345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11" t="s">
        <v>12</v>
      </c>
      <c r="B59" s="312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286" t="s">
        <v>123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</row>
    <row r="65" spans="1:13" ht="18" customHeight="1"/>
    <row r="66" spans="1:13" ht="18" customHeight="1">
      <c r="A66" s="305" t="s">
        <v>347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06" t="s">
        <v>21</v>
      </c>
      <c r="B68" s="307"/>
      <c r="C68" s="307"/>
      <c r="D68" s="307"/>
      <c r="E68" s="308"/>
      <c r="F68" s="3"/>
      <c r="G68" s="309" t="s">
        <v>20</v>
      </c>
      <c r="H68" s="309"/>
      <c r="I68" s="309"/>
      <c r="J68" s="309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293">
        <f>SUMIF($G$8:$G$58,G69,$E$8:$E$58)</f>
        <v>293392.95</v>
      </c>
      <c r="J69" s="294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03" t="s">
        <v>145</v>
      </c>
      <c r="H70" s="304"/>
      <c r="I70" s="293">
        <f>SUMIF($G$8:$G$58,G70,$E$8:$E$58)</f>
        <v>234034.78999999998</v>
      </c>
      <c r="J70" s="294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03" t="s">
        <v>232</v>
      </c>
      <c r="H71" s="304"/>
      <c r="I71" s="293">
        <f>SUMIF($G$8:$G$58,G71,$E$8:$E$58)</f>
        <v>0</v>
      </c>
      <c r="J71" s="294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03" t="s">
        <v>234</v>
      </c>
      <c r="H72" s="304"/>
      <c r="I72" s="293">
        <f>SUMIF($G$8:$G$58,G72,$E$8:$E$58)</f>
        <v>333.5</v>
      </c>
      <c r="J72" s="294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293">
        <f>SUMIF($G$8:$G$58,G73,$E$8:$E$58)</f>
        <v>0</v>
      </c>
      <c r="J73" s="294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289">
        <f>SUM(I69:J73)</f>
        <v>527761.24</v>
      </c>
      <c r="J74" s="290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293">
        <f>'CEF Outubro 2019'!I79:J79</f>
        <v>334235.80999999982</v>
      </c>
      <c r="J77" s="294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293">
        <f>SUMIF($G$8:$G$58,G78,$D$8:$D$58)</f>
        <v>200000</v>
      </c>
      <c r="J78" s="294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03" t="s">
        <v>145</v>
      </c>
      <c r="H79" s="304"/>
      <c r="I79" s="293">
        <f>-SUMIF($G$8:$G$58,G79,$E$8:$E$58)</f>
        <v>-234034.78999999998</v>
      </c>
      <c r="J79" s="294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293">
        <v>1344.35</v>
      </c>
      <c r="J80" s="294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01"/>
      <c r="J81" s="302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297">
        <f>SUM(I77:J80)</f>
        <v>301545.36999999982</v>
      </c>
      <c r="J82" s="298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299"/>
      <c r="J84" s="300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291">
        <f>'CEF Março 2019'!I88:J88</f>
        <v>0</v>
      </c>
      <c r="J85" s="292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293">
        <f>SUMIF($G$8:$G$58,G86,$E$8:$E$58)</f>
        <v>0</v>
      </c>
      <c r="J86" s="294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293">
        <f>-SUMIF($G$8:$G$58,G87,$D$8:$D$58)</f>
        <v>0</v>
      </c>
      <c r="J87" s="294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01"/>
      <c r="J88" s="302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289">
        <f>SUM(I85:J88)</f>
        <v>0</v>
      </c>
      <c r="J89" s="290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295">
        <f>'CEF Outubro 2019'!I93:J93</f>
        <v>62677.369999999646</v>
      </c>
      <c r="J92" s="296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278">
        <f>249997.75+16000+16408.72+10986.48</f>
        <v>293392.94999999995</v>
      </c>
      <c r="J93" s="279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293">
        <f>-SUMIF($G$8:$G$58,G94,$E$8:$E$58)</f>
        <v>-293392.95</v>
      </c>
      <c r="J94" s="294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287"/>
      <c r="J95" s="288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297">
        <f>SUM(I92:J95)</f>
        <v>62677.369999999588</v>
      </c>
      <c r="J96" s="298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291">
        <f>'CEF Outubro 2019'!I100:J100</f>
        <v>21453.650000000016</v>
      </c>
      <c r="J99" s="292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293">
        <v>20581.509999999998</v>
      </c>
      <c r="J100" s="294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293"/>
      <c r="J101" s="294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287">
        <f>-SUMIF($G$8:$G$58,G102,$D$8:$D$58)</f>
        <v>-21453.65</v>
      </c>
      <c r="J102" s="288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289">
        <f>SUM(I99:J102)</f>
        <v>20581.510000000017</v>
      </c>
      <c r="J103" s="290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278">
        <v>31561.35</v>
      </c>
      <c r="J106" s="279"/>
      <c r="K106" s="24"/>
    </row>
    <row r="107" spans="1:11">
      <c r="A107" s="284" t="s">
        <v>22</v>
      </c>
      <c r="B107" s="285"/>
      <c r="C107" s="285"/>
      <c r="D107" s="81"/>
      <c r="E107" s="35">
        <f>SUM(E69:E105)</f>
        <v>527761.24000000011</v>
      </c>
      <c r="F107" s="3"/>
      <c r="G107" s="27"/>
      <c r="H107" s="217"/>
      <c r="I107" s="278"/>
      <c r="J107" s="279"/>
      <c r="K107" s="24"/>
    </row>
    <row r="108" spans="1:11">
      <c r="E108" s="46">
        <f>D59-E107</f>
        <v>0</v>
      </c>
      <c r="F108" s="3"/>
      <c r="G108" s="27"/>
      <c r="H108" s="41"/>
      <c r="I108" s="282"/>
      <c r="J108" s="283"/>
      <c r="K108" s="24"/>
    </row>
    <row r="109" spans="1:11">
      <c r="F109" s="3"/>
      <c r="G109" s="89" t="s">
        <v>18</v>
      </c>
      <c r="H109" s="88"/>
      <c r="I109" s="289">
        <f>SUM(I106:J108)</f>
        <v>31561.35</v>
      </c>
      <c r="J109" s="290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64:K64"/>
    <mergeCell ref="A2:K2"/>
    <mergeCell ref="A4:K4"/>
    <mergeCell ref="A6:F6"/>
    <mergeCell ref="G6:K6"/>
    <mergeCell ref="A59:B59"/>
    <mergeCell ref="A66:K66"/>
    <mergeCell ref="A68:E68"/>
    <mergeCell ref="G68:J68"/>
    <mergeCell ref="I69:J69"/>
    <mergeCell ref="G70:H70"/>
    <mergeCell ref="I70:J70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82" workbookViewId="0">
      <selection activeCell="F10" sqref="F10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350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11" t="s">
        <v>12</v>
      </c>
      <c r="B69" s="312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86" t="s">
        <v>123</v>
      </c>
      <c r="B74" s="286"/>
      <c r="C74" s="286"/>
      <c r="D74" s="286"/>
      <c r="E74" s="286"/>
      <c r="F74" s="286"/>
      <c r="G74" s="286"/>
      <c r="H74" s="286"/>
      <c r="I74" s="286"/>
      <c r="J74" s="286"/>
      <c r="K74" s="286"/>
    </row>
    <row r="75" spans="1:11" ht="18" customHeight="1"/>
    <row r="76" spans="1:11" ht="18" customHeight="1">
      <c r="A76" s="305" t="s">
        <v>356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06" t="s">
        <v>21</v>
      </c>
      <c r="B78" s="307"/>
      <c r="C78" s="307"/>
      <c r="D78" s="307"/>
      <c r="E78" s="308"/>
      <c r="F78" s="3"/>
      <c r="G78" s="309" t="s">
        <v>20</v>
      </c>
      <c r="H78" s="309"/>
      <c r="I78" s="309"/>
      <c r="J78" s="309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293">
        <f>SUMIF($G$8:$G$68,G79,$E$8:$E$68)</f>
        <v>293392.95</v>
      </c>
      <c r="J79" s="294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03" t="s">
        <v>145</v>
      </c>
      <c r="H80" s="304"/>
      <c r="I80" s="293">
        <f>SUMIF($G$8:$G$68,G80,$E$8:$E$68)</f>
        <v>321164.99</v>
      </c>
      <c r="J80" s="294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03" t="s">
        <v>232</v>
      </c>
      <c r="H81" s="304"/>
      <c r="I81" s="293">
        <f>SUMIF($G$8:$G$68,G81,$E$8:$E$68)</f>
        <v>0</v>
      </c>
      <c r="J81" s="294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03" t="s">
        <v>234</v>
      </c>
      <c r="H82" s="304"/>
      <c r="I82" s="293">
        <f>SUMIF($G$8:$G$68,G82,$E$8:$E$68)</f>
        <v>198</v>
      </c>
      <c r="J82" s="294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293">
        <f>SUMIF($G$8:$G$68,G83,$E$8:$E$68)</f>
        <v>0</v>
      </c>
      <c r="J83" s="294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289">
        <f>SUM(I79:J83)</f>
        <v>614755.93999999994</v>
      </c>
      <c r="J84" s="290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293">
        <f>'CEF Novembro 2019'!I82:J82</f>
        <v>301545.36999999982</v>
      </c>
      <c r="J87" s="294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293">
        <f>SUMIF($G$8:$G$68,G88,$D$8:$D$68)</f>
        <v>292800</v>
      </c>
      <c r="J88" s="294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03" t="s">
        <v>145</v>
      </c>
      <c r="H89" s="304"/>
      <c r="I89" s="293">
        <f>-SUMIF($G$8:$G$68,G89,$E$8:$E$68)</f>
        <v>-321164.99</v>
      </c>
      <c r="J89" s="294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293">
        <v>1146.21</v>
      </c>
      <c r="J90" s="294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01"/>
      <c r="J91" s="302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297">
        <f>SUM(I87:J90)</f>
        <v>274326.58999999991</v>
      </c>
      <c r="J92" s="298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299"/>
      <c r="J94" s="300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291">
        <f>'CEF Março 2019'!I88:J88</f>
        <v>0</v>
      </c>
      <c r="J95" s="292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293">
        <f>SUMIF($G$8:$G$68,G96,$E$8:$E$68)</f>
        <v>0</v>
      </c>
      <c r="J96" s="294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293">
        <f>-SUMIF($G$8:$G$68,G97,$D$8:$D$68)</f>
        <v>0</v>
      </c>
      <c r="J97" s="294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01"/>
      <c r="J98" s="302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289">
        <f>SUM(I95:J98)</f>
        <v>0</v>
      </c>
      <c r="J99" s="290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295">
        <f>'CEF Novembro 2019'!I96:J96</f>
        <v>62677.369999999588</v>
      </c>
      <c r="J102" s="296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278">
        <f>249997.75+16000+16408.72+10986.48</f>
        <v>293392.94999999995</v>
      </c>
      <c r="J103" s="279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293">
        <f>-SUMIF($G$8:$G$68,G104,$E$8:$E$68)</f>
        <v>-293392.95</v>
      </c>
      <c r="J104" s="294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287"/>
      <c r="J105" s="288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297">
        <f>SUM(I102:J105)</f>
        <v>62677.36999999953</v>
      </c>
      <c r="J106" s="298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291">
        <f>'CEF Novembro 2019'!I103:J103</f>
        <v>20581.510000000017</v>
      </c>
      <c r="J109" s="292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293">
        <v>21190.51</v>
      </c>
      <c r="J110" s="294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293"/>
      <c r="J111" s="294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287">
        <f>-SUMIF($G$8:$G$68,G112,$D$8:$D$68)</f>
        <v>-20581.510000000002</v>
      </c>
      <c r="J112" s="288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289">
        <f>SUM(I109:J112)</f>
        <v>21190.510000000017</v>
      </c>
      <c r="J113" s="290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278">
        <v>31277.82</v>
      </c>
      <c r="J116" s="279"/>
      <c r="K116" s="24"/>
    </row>
    <row r="117" spans="1:11">
      <c r="A117" s="284" t="s">
        <v>22</v>
      </c>
      <c r="B117" s="285"/>
      <c r="C117" s="285"/>
      <c r="D117" s="81"/>
      <c r="E117" s="35">
        <f>SUM(E79:E115)</f>
        <v>614755.93999999994</v>
      </c>
      <c r="F117" s="3"/>
      <c r="G117" s="27"/>
      <c r="H117" s="226"/>
      <c r="I117" s="278"/>
      <c r="J117" s="279"/>
      <c r="K117" s="24"/>
    </row>
    <row r="118" spans="1:11">
      <c r="E118" s="46">
        <f>D69-E117</f>
        <v>0</v>
      </c>
      <c r="F118" s="3"/>
      <c r="G118" s="27"/>
      <c r="H118" s="41"/>
      <c r="I118" s="282"/>
      <c r="J118" s="283"/>
      <c r="K118" s="24"/>
    </row>
    <row r="119" spans="1:11">
      <c r="F119" s="3"/>
      <c r="G119" s="89" t="s">
        <v>18</v>
      </c>
      <c r="H119" s="88"/>
      <c r="I119" s="289">
        <f>SUM(I116:J118)</f>
        <v>31277.82</v>
      </c>
      <c r="J119" s="290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74:K74"/>
    <mergeCell ref="A2:K2"/>
    <mergeCell ref="A4:K4"/>
    <mergeCell ref="A6:F6"/>
    <mergeCell ref="G6:K6"/>
    <mergeCell ref="A69:B69"/>
    <mergeCell ref="A76:K76"/>
    <mergeCell ref="A78:E78"/>
    <mergeCell ref="G78:J78"/>
    <mergeCell ref="I79:J79"/>
    <mergeCell ref="G80:H80"/>
    <mergeCell ref="I80:J80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topLeftCell="A97" workbookViewId="0">
      <selection activeCell="K92" sqref="A92:K139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164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11" t="s">
        <v>12</v>
      </c>
      <c r="B88" s="312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286" t="s">
        <v>123</v>
      </c>
      <c r="B93" s="286"/>
      <c r="C93" s="286"/>
      <c r="D93" s="286"/>
      <c r="E93" s="286"/>
      <c r="F93" s="286"/>
      <c r="G93" s="286"/>
      <c r="H93" s="286"/>
      <c r="I93" s="286"/>
      <c r="J93" s="286"/>
      <c r="K93" s="286"/>
    </row>
    <row r="94" spans="1:11" ht="18" customHeight="1"/>
    <row r="95" spans="1:11" ht="18" customHeight="1">
      <c r="A95" s="305" t="s">
        <v>165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06" t="s">
        <v>21</v>
      </c>
      <c r="B97" s="307"/>
      <c r="C97" s="307"/>
      <c r="D97" s="307"/>
      <c r="E97" s="308"/>
      <c r="F97" s="3"/>
      <c r="G97" s="309" t="s">
        <v>20</v>
      </c>
      <c r="H97" s="309"/>
      <c r="I97" s="309"/>
      <c r="J97" s="309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293">
        <f>SUMIF($G$8:$G$87,G98,$E$8:$E$87)</f>
        <v>249997.75</v>
      </c>
      <c r="J98" s="294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03" t="s">
        <v>145</v>
      </c>
      <c r="H99" s="304"/>
      <c r="I99" s="293">
        <f>SUMIF($G$8:$G$87,G99,$E$8:$E$87)</f>
        <v>125421.34</v>
      </c>
      <c r="J99" s="294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03" t="s">
        <v>121</v>
      </c>
      <c r="H100" s="304"/>
      <c r="I100" s="293">
        <f>SUMIF($G$8:$G$87,G100,$E$8:$E$87)</f>
        <v>0</v>
      </c>
      <c r="J100" s="294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03" t="s">
        <v>137</v>
      </c>
      <c r="H101" s="304"/>
      <c r="I101" s="293">
        <f>SUMIF($G$8:$G$87,G101,$E$8:$E$87)</f>
        <v>0</v>
      </c>
      <c r="J101" s="294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293">
        <f>SUMIF($G$8:$G$87,G102,$E$8:$E$87)</f>
        <v>0</v>
      </c>
      <c r="J102" s="294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289">
        <f>SUM(I98:J102)</f>
        <v>375419.08999999997</v>
      </c>
      <c r="J103" s="290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293">
        <f>'CEF Maio 2018'!I128:J128</f>
        <v>76167.39</v>
      </c>
      <c r="J106" s="294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293">
        <f>SUMIF($G$8:$G$87,G107,$D$8:$D$87)</f>
        <v>189000</v>
      </c>
      <c r="J107" s="294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03" t="s">
        <v>145</v>
      </c>
      <c r="H108" s="304"/>
      <c r="I108" s="293">
        <f>-SUMIF($G$8:$G$87,G108,$E$8:$E$87)</f>
        <v>-125421.34</v>
      </c>
      <c r="J108" s="294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293">
        <v>658.08</v>
      </c>
      <c r="J109" s="294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01"/>
      <c r="J110" s="302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297">
        <f>SUM(I106:J109)</f>
        <v>140404.13</v>
      </c>
      <c r="J111" s="298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299"/>
      <c r="J113" s="300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291">
        <v>0</v>
      </c>
      <c r="J114" s="292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293">
        <f>SUMIF($G$8:$G$87,G115,$E$8:$E$87)</f>
        <v>0</v>
      </c>
      <c r="J115" s="294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293">
        <f>-SUMIF($G$8:$G$87,G116,$D$8:$D$87)</f>
        <v>0</v>
      </c>
      <c r="J116" s="294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01"/>
      <c r="J117" s="302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289">
        <f>SUM(I114:J117)</f>
        <v>0</v>
      </c>
      <c r="J118" s="290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295">
        <f>'CEF Maio 2018'!I142:J142</f>
        <v>0</v>
      </c>
      <c r="J121" s="296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278">
        <v>249997.75</v>
      </c>
      <c r="J122" s="279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293">
        <f>-SUMIF($G$8:$G$87,G123,$E$8:$E$87)</f>
        <v>-249997.75</v>
      </c>
      <c r="J123" s="294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287"/>
      <c r="J124" s="288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297">
        <f>SUM(I121:J124)</f>
        <v>0</v>
      </c>
      <c r="J125" s="298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291">
        <f>'CEF Maio 2018'!I149:J149</f>
        <v>36677.22</v>
      </c>
      <c r="J128" s="292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293">
        <v>16990.71</v>
      </c>
      <c r="J129" s="294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293"/>
      <c r="J130" s="294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287">
        <f>SUMIF($G$8:$G$87,G131,$D$8:$D$87)</f>
        <v>0</v>
      </c>
      <c r="J131" s="288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289">
        <f>SUM(I128:J131)</f>
        <v>53667.93</v>
      </c>
      <c r="J132" s="290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278">
        <f>'CEF Maio 2018'!I156:J156</f>
        <v>57586.930000000008</v>
      </c>
      <c r="J135" s="279"/>
      <c r="K135" s="24"/>
    </row>
    <row r="136" spans="1:11">
      <c r="A136" s="284" t="s">
        <v>22</v>
      </c>
      <c r="B136" s="285"/>
      <c r="C136" s="285"/>
      <c r="D136" s="81"/>
      <c r="E136" s="35">
        <f>SUM(E98:E134)</f>
        <v>375419.09000000008</v>
      </c>
      <c r="F136" s="3"/>
      <c r="G136" s="27" t="s">
        <v>163</v>
      </c>
      <c r="H136" s="101"/>
      <c r="I136" s="278"/>
      <c r="J136" s="279"/>
      <c r="K136" s="24"/>
    </row>
    <row r="137" spans="1:11">
      <c r="F137" s="3"/>
      <c r="G137" s="100"/>
      <c r="H137" s="101"/>
      <c r="I137" s="278"/>
      <c r="J137" s="279"/>
      <c r="K137" s="24"/>
    </row>
    <row r="138" spans="1:11">
      <c r="E138" s="46">
        <f>D88-E136</f>
        <v>0</v>
      </c>
      <c r="F138" s="3"/>
      <c r="G138" s="27"/>
      <c r="H138" s="41"/>
      <c r="I138" s="282"/>
      <c r="J138" s="283"/>
      <c r="K138" s="24"/>
    </row>
    <row r="139" spans="1:11">
      <c r="F139" s="3"/>
      <c r="G139" s="89" t="s">
        <v>18</v>
      </c>
      <c r="H139" s="88"/>
      <c r="I139" s="280">
        <f>SUM(I135:J138)</f>
        <v>57586.930000000008</v>
      </c>
      <c r="J139" s="281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136:C136"/>
    <mergeCell ref="I136:J136"/>
    <mergeCell ref="I137:J137"/>
    <mergeCell ref="I138:J138"/>
    <mergeCell ref="I139:J139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A93:K93"/>
    <mergeCell ref="A2:K2"/>
    <mergeCell ref="A4:K4"/>
    <mergeCell ref="A6:F6"/>
    <mergeCell ref="G6:K6"/>
    <mergeCell ref="A88:B8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topLeftCell="A34" workbookViewId="0">
      <selection activeCell="H43" sqref="G43:H43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7" workbookViewId="0">
      <selection activeCell="F10" sqref="F10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358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11" t="s">
        <v>12</v>
      </c>
      <c r="B65" s="312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286" t="s">
        <v>123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</row>
    <row r="71" spans="1:13" ht="18" customHeight="1"/>
    <row r="72" spans="1:13" ht="18" customHeight="1">
      <c r="A72" s="305" t="s">
        <v>359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06" t="s">
        <v>21</v>
      </c>
      <c r="B74" s="307"/>
      <c r="C74" s="307"/>
      <c r="D74" s="307"/>
      <c r="E74" s="308"/>
      <c r="F74" s="3"/>
      <c r="G74" s="309" t="s">
        <v>20</v>
      </c>
      <c r="H74" s="309"/>
      <c r="I74" s="309"/>
      <c r="J74" s="309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293">
        <f>SUMIF($G$8:$G$64,G75,$E$8:$E$64)</f>
        <v>293392.95</v>
      </c>
      <c r="J75" s="294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03" t="s">
        <v>145</v>
      </c>
      <c r="H76" s="304"/>
      <c r="I76" s="293">
        <f>SUMIF($G$8:$G$64,G76,$E$8:$E$64)</f>
        <v>198456.16000000003</v>
      </c>
      <c r="J76" s="294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03" t="s">
        <v>232</v>
      </c>
      <c r="H77" s="304"/>
      <c r="I77" s="293">
        <f>SUMIF($G$8:$G$64,G77,$E$8:$E$64)</f>
        <v>0</v>
      </c>
      <c r="J77" s="294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03" t="s">
        <v>234</v>
      </c>
      <c r="H78" s="304"/>
      <c r="I78" s="293">
        <f>SUMIF($G$8:$G$64,G78,$E$8:$E$64)</f>
        <v>80</v>
      </c>
      <c r="J78" s="294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293">
        <f>SUMIF($G$8:$G$64,G79,$E$8:$E$64)</f>
        <v>0</v>
      </c>
      <c r="J79" s="294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289">
        <f>SUM(I75:J79)</f>
        <v>491929.11000000004</v>
      </c>
      <c r="J80" s="290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293">
        <f>'CEF Dezembro 2019'!I92:J92</f>
        <v>274326.58999999991</v>
      </c>
      <c r="J83" s="294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293">
        <f>SUMIF($G$8:$G$64,G84,$D$8:$D$64)</f>
        <v>202089</v>
      </c>
      <c r="J84" s="294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03" t="s">
        <v>145</v>
      </c>
      <c r="H85" s="304"/>
      <c r="I85" s="293">
        <f>-SUMIF($G$8:$G$64,G85,$E$8:$E$64)</f>
        <v>-198456.16000000003</v>
      </c>
      <c r="J85" s="294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293">
        <v>1161</v>
      </c>
      <c r="J86" s="294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01"/>
      <c r="J87" s="302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297">
        <f>SUM(I83:J86)</f>
        <v>279120.42999999988</v>
      </c>
      <c r="J88" s="298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299"/>
      <c r="J90" s="300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291">
        <f>'CEF Março 2019'!I88:J88</f>
        <v>0</v>
      </c>
      <c r="J91" s="292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293">
        <f>SUMIF($G$8:$G$64,G92,$E$8:$E$64)</f>
        <v>0</v>
      </c>
      <c r="J92" s="294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293">
        <f>-SUMIF($G$8:$G$64,G93,$D$8:$D$64)</f>
        <v>0</v>
      </c>
      <c r="J93" s="294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01"/>
      <c r="J94" s="302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289">
        <f>SUM(I91:J94)</f>
        <v>0</v>
      </c>
      <c r="J95" s="290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295">
        <f>'CEF Dezembro 2019'!I106:J106</f>
        <v>62677.36999999953</v>
      </c>
      <c r="J98" s="296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278">
        <f>249997.75+16000+16408.72+10986.48</f>
        <v>293392.94999999995</v>
      </c>
      <c r="J99" s="279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293">
        <f>-SUMIF($G$8:$G$64,G100,$E$8:$E$64)</f>
        <v>-293392.95</v>
      </c>
      <c r="J100" s="294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287"/>
      <c r="J101" s="288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297">
        <f>SUM(I98:J101)</f>
        <v>62677.369999999471</v>
      </c>
      <c r="J102" s="298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291">
        <f>'CEF Dezembro 2019'!I113:J113</f>
        <v>21190.510000000017</v>
      </c>
      <c r="J105" s="292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293">
        <v>19386.939999999999</v>
      </c>
      <c r="J106" s="294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293"/>
      <c r="J107" s="294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287">
        <f>-SUMIF($G$8:$G$64,G108,$D$8:$D$64)</f>
        <v>-21190.510000000002</v>
      </c>
      <c r="J108" s="288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289">
        <f>SUM(I105:J108)</f>
        <v>19386.94000000001</v>
      </c>
      <c r="J109" s="290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278">
        <v>31060.73</v>
      </c>
      <c r="J112" s="279"/>
      <c r="K112" s="24"/>
    </row>
    <row r="113" spans="1:11">
      <c r="A113" s="284" t="s">
        <v>22</v>
      </c>
      <c r="B113" s="285"/>
      <c r="C113" s="285"/>
      <c r="D113" s="81"/>
      <c r="E113" s="35">
        <f>SUM(E75:E111)</f>
        <v>491929.1100000001</v>
      </c>
      <c r="F113" s="3"/>
      <c r="G113" s="27"/>
      <c r="H113" s="231"/>
      <c r="I113" s="278"/>
      <c r="J113" s="279"/>
      <c r="K113" s="24"/>
    </row>
    <row r="114" spans="1:11">
      <c r="E114" s="46">
        <f>D65-E113</f>
        <v>0</v>
      </c>
      <c r="F114" s="3"/>
      <c r="G114" s="27"/>
      <c r="H114" s="41"/>
      <c r="I114" s="282"/>
      <c r="J114" s="283"/>
      <c r="K114" s="24"/>
    </row>
    <row r="115" spans="1:11">
      <c r="F115" s="3"/>
      <c r="G115" s="89" t="s">
        <v>18</v>
      </c>
      <c r="H115" s="88"/>
      <c r="I115" s="289">
        <f>SUM(I112:J114)</f>
        <v>31060.73</v>
      </c>
      <c r="J115" s="290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M91" sqref="M91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3" workbookViewId="0">
      <selection activeCell="G92" sqref="G9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1" t="s">
        <v>12</v>
      </c>
      <c r="B58" s="312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86" t="s">
        <v>123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</row>
    <row r="64" spans="1:11" ht="18" customHeight="1"/>
    <row r="65" spans="1:13" ht="18" customHeight="1">
      <c r="A65" s="305" t="s">
        <v>366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06" t="s">
        <v>21</v>
      </c>
      <c r="B67" s="307"/>
      <c r="C67" s="307"/>
      <c r="D67" s="307"/>
      <c r="E67" s="308"/>
      <c r="F67" s="3"/>
      <c r="G67" s="309" t="s">
        <v>20</v>
      </c>
      <c r="H67" s="309"/>
      <c r="I67" s="309"/>
      <c r="J67" s="309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293">
        <f>SUMIF($G$8:$G$57,G68,$E$8:$E$57)</f>
        <v>293392.95</v>
      </c>
      <c r="J68" s="294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03" t="s">
        <v>145</v>
      </c>
      <c r="H69" s="304"/>
      <c r="I69" s="293">
        <f>SUMIF($G$8:$G$57,G69,$E$8:$E$57)</f>
        <v>232583.19000000003</v>
      </c>
      <c r="J69" s="294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03" t="s">
        <v>368</v>
      </c>
      <c r="H70" s="304"/>
      <c r="I70" s="293">
        <f>SUMIF($G$8:$G$57,G70,$E$8:$E$57)</f>
        <v>10207.08</v>
      </c>
      <c r="J70" s="294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03" t="s">
        <v>234</v>
      </c>
      <c r="H71" s="304"/>
      <c r="I71" s="293">
        <f>SUMIF($G$8:$G$57,G71,$E$8:$E$57)</f>
        <v>0</v>
      </c>
      <c r="J71" s="294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293">
        <f>SUMIF($G$8:$G$57,G72,$E$8:$E$57)</f>
        <v>0</v>
      </c>
      <c r="J72" s="294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289">
        <f>SUM(I68:J72)</f>
        <v>536183.22</v>
      </c>
      <c r="J73" s="290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293">
        <f>'CEF Janeiro 2020'!I88:J88</f>
        <v>279120.42999999988</v>
      </c>
      <c r="J76" s="294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293">
        <f>SUMIF($G$8:$G$57,G77,$D$8:$D$57)</f>
        <v>287400</v>
      </c>
      <c r="J77" s="294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03" t="s">
        <v>145</v>
      </c>
      <c r="H78" s="304"/>
      <c r="I78" s="293">
        <f>-SUMIF($G$8:$G$57,G78,$E$8:$E$57)</f>
        <v>-232583.19000000003</v>
      </c>
      <c r="J78" s="294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293">
        <v>827.28</v>
      </c>
      <c r="J79" s="294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01"/>
      <c r="J80" s="302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297">
        <f>SUM(I76:J79)</f>
        <v>334764.5199999999</v>
      </c>
      <c r="J81" s="298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299"/>
      <c r="J83" s="300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291">
        <f>'CEF Março 2019'!I88:J88</f>
        <v>0</v>
      </c>
      <c r="J84" s="292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293">
        <f>SUMIF($G$8:$G$57,G85,$E$8:$E$57)</f>
        <v>0</v>
      </c>
      <c r="J85" s="294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293">
        <f>-SUMIF($G$8:$G$57,G86,$D$8:$D$57)</f>
        <v>0</v>
      </c>
      <c r="J86" s="294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01"/>
      <c r="J87" s="302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289">
        <f>SUM(I84:J87)</f>
        <v>0</v>
      </c>
      <c r="J88" s="290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295">
        <f>'CEF Janeiro 2020'!I102:J102</f>
        <v>62677.369999999471</v>
      </c>
      <c r="J91" s="296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278">
        <f>249997.75+16000+16408.72+10986.48</f>
        <v>293392.94999999995</v>
      </c>
      <c r="J92" s="279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293">
        <f>-SUMIF($G$8:$G$57,G93,$E$8:$E$57)</f>
        <v>-293392.95</v>
      </c>
      <c r="J93" s="294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287"/>
      <c r="J94" s="288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297">
        <f>SUM(I91:J94)</f>
        <v>62677.369999999413</v>
      </c>
      <c r="J95" s="298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291">
        <f>'CEF Janeiro 2020'!I109:J109</f>
        <v>19386.94000000001</v>
      </c>
      <c r="J98" s="292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293">
        <v>21442.02</v>
      </c>
      <c r="J99" s="294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293"/>
      <c r="J100" s="294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287">
        <f>-SUMIF($G$8:$G$57,G101,$D$8:$D$57)</f>
        <v>-19386.939999999999</v>
      </c>
      <c r="J101" s="288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289">
        <f>SUM(I98:J101)</f>
        <v>21442.020000000008</v>
      </c>
      <c r="J102" s="290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278">
        <v>31520.31</v>
      </c>
      <c r="J105" s="279"/>
      <c r="K105" s="24"/>
    </row>
    <row r="106" spans="1:11">
      <c r="A106" s="284" t="s">
        <v>22</v>
      </c>
      <c r="B106" s="285"/>
      <c r="C106" s="285"/>
      <c r="D106" s="81"/>
      <c r="E106" s="35">
        <f>SUM(E68:E104)</f>
        <v>536183.22</v>
      </c>
      <c r="F106" s="3"/>
      <c r="G106" s="27"/>
      <c r="H106" s="236"/>
      <c r="I106" s="278"/>
      <c r="J106" s="279"/>
      <c r="K106" s="24"/>
    </row>
    <row r="107" spans="1:11">
      <c r="E107" s="46">
        <f>D58-E106</f>
        <v>0</v>
      </c>
      <c r="F107" s="3"/>
      <c r="G107" s="27"/>
      <c r="H107" s="41"/>
      <c r="I107" s="282"/>
      <c r="J107" s="283"/>
      <c r="K107" s="24"/>
    </row>
    <row r="108" spans="1:11">
      <c r="F108" s="3"/>
      <c r="G108" s="89" t="s">
        <v>18</v>
      </c>
      <c r="H108" s="88"/>
      <c r="I108" s="289">
        <f>SUM(I105:J107)</f>
        <v>31520.31</v>
      </c>
      <c r="J108" s="290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E68" sqref="E68:E100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61" workbookViewId="0">
      <selection activeCell="B73" sqref="B73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372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11" t="s">
        <v>12</v>
      </c>
      <c r="B63" s="312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286" t="s">
        <v>123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</row>
    <row r="69" spans="1:13" ht="18" customHeight="1"/>
    <row r="70" spans="1:13" ht="18" customHeight="1">
      <c r="A70" s="305" t="s">
        <v>388</v>
      </c>
      <c r="B70" s="305"/>
      <c r="C70" s="305"/>
      <c r="D70" s="305"/>
      <c r="E70" s="305"/>
      <c r="F70" s="305"/>
      <c r="G70" s="305"/>
      <c r="H70" s="305"/>
      <c r="I70" s="305"/>
      <c r="J70" s="305"/>
      <c r="K70" s="305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06" t="s">
        <v>21</v>
      </c>
      <c r="B72" s="307"/>
      <c r="C72" s="307"/>
      <c r="D72" s="307"/>
      <c r="E72" s="308"/>
      <c r="F72" s="3"/>
      <c r="G72" s="309" t="s">
        <v>20</v>
      </c>
      <c r="H72" s="309"/>
      <c r="I72" s="309"/>
      <c r="J72" s="309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293">
        <f>SUMIF($G$8:$G$62,G73,$E$8:$E$62)</f>
        <v>293392.95</v>
      </c>
      <c r="J73" s="294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03" t="s">
        <v>145</v>
      </c>
      <c r="H74" s="304"/>
      <c r="I74" s="293">
        <f>SUMIF($G$8:$G$62,G74,$E$8:$E$62)</f>
        <v>270935.41000000003</v>
      </c>
      <c r="J74" s="294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03" t="s">
        <v>368</v>
      </c>
      <c r="H75" s="304"/>
      <c r="I75" s="293">
        <f>SUMIF($G$8:$G$62,G75,$E$8:$E$62)</f>
        <v>0</v>
      </c>
      <c r="J75" s="294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03" t="s">
        <v>234</v>
      </c>
      <c r="H76" s="304"/>
      <c r="I76" s="293">
        <f>SUMIF($G$8:$G$62,G76,$E$8:$E$62)</f>
        <v>217</v>
      </c>
      <c r="J76" s="294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293">
        <f>SUMIF($G$8:$G$62,G77,$E$8:$E$62)</f>
        <v>0</v>
      </c>
      <c r="J77" s="294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289">
        <f>SUM(I73:J77)</f>
        <v>564545.3600000001</v>
      </c>
      <c r="J78" s="290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293">
        <f>'CEF Fevereiro 2020'!I81:J81</f>
        <v>334764.5199999999</v>
      </c>
      <c r="J81" s="294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293">
        <f>SUMIF($G$8:$G$62,G82,$D$8:$D$62)</f>
        <v>290500</v>
      </c>
      <c r="J82" s="294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03" t="s">
        <v>145</v>
      </c>
      <c r="H83" s="304"/>
      <c r="I83" s="293">
        <f>-SUMIF($G$8:$G$62,G83,$E$8:$E$62)</f>
        <v>-270935.41000000003</v>
      </c>
      <c r="J83" s="294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293">
        <v>1255.3499999999999</v>
      </c>
      <c r="J84" s="294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01"/>
      <c r="J85" s="302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297">
        <f>SUM(I81:J84)</f>
        <v>355584.45999999985</v>
      </c>
      <c r="J86" s="298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299"/>
      <c r="J88" s="300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291">
        <f>'CEF Março 2019'!I88:J88</f>
        <v>0</v>
      </c>
      <c r="J89" s="292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293">
        <f>SUMIF($G$8:$G$62,G90,$E$8:$E$62)</f>
        <v>0</v>
      </c>
      <c r="J90" s="294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293">
        <f>-SUMIF($G$8:$G$62,G91,$D$8:$D$62)</f>
        <v>0</v>
      </c>
      <c r="J91" s="294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01"/>
      <c r="J92" s="302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289">
        <f>SUM(I89:J92)</f>
        <v>0</v>
      </c>
      <c r="J93" s="290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295">
        <f>'CEF Fevereiro 2020'!I95:J95</f>
        <v>62677.369999999413</v>
      </c>
      <c r="J96" s="296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278">
        <f>249997.75+16000+16408.72+10986.48</f>
        <v>293392.94999999995</v>
      </c>
      <c r="J97" s="279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293">
        <f>-SUMIF($G$8:$G$62,G98,$E$8:$E$62)</f>
        <v>-293392.95</v>
      </c>
      <c r="J98" s="294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287"/>
      <c r="J99" s="288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297">
        <f>SUM(I96:J99)</f>
        <v>62677.369999999355</v>
      </c>
      <c r="J100" s="298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291">
        <f>'CEF Fevereiro 2020'!I102:J102</f>
        <v>21442.020000000008</v>
      </c>
      <c r="J103" s="292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293">
        <v>22534.93</v>
      </c>
      <c r="J104" s="294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293"/>
      <c r="J105" s="294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287">
        <f>-SUMIF($G$8:$G$62,G106,$D$8:$D$62)</f>
        <v>-21442.02</v>
      </c>
      <c r="J106" s="288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289">
        <f>SUM(I103:J106)</f>
        <v>22534.930000000011</v>
      </c>
      <c r="J107" s="29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278">
        <v>31257.74</v>
      </c>
      <c r="J110" s="279"/>
      <c r="K110" s="24"/>
    </row>
    <row r="111" spans="1:13">
      <c r="A111" s="284" t="s">
        <v>22</v>
      </c>
      <c r="B111" s="285"/>
      <c r="C111" s="285"/>
      <c r="D111" s="81"/>
      <c r="E111" s="35">
        <f>SUM(E73:E109)</f>
        <v>564545.36</v>
      </c>
      <c r="F111" s="3"/>
      <c r="G111" s="27"/>
      <c r="H111" s="240"/>
      <c r="I111" s="278"/>
      <c r="J111" s="279"/>
      <c r="K111" s="24"/>
    </row>
    <row r="112" spans="1:13">
      <c r="E112" s="46">
        <f>D63-E111</f>
        <v>0</v>
      </c>
      <c r="F112" s="3"/>
      <c r="G112" s="27"/>
      <c r="H112" s="41"/>
      <c r="I112" s="282"/>
      <c r="J112" s="283"/>
      <c r="K112" s="24"/>
    </row>
    <row r="113" spans="1:11">
      <c r="F113" s="3"/>
      <c r="G113" s="89" t="s">
        <v>18</v>
      </c>
      <c r="H113" s="88"/>
      <c r="I113" s="289">
        <f>SUM(I110:J112)</f>
        <v>31257.74</v>
      </c>
      <c r="J113" s="290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B73" sqref="B73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22"/>
      <c r="B65" s="323"/>
      <c r="C65" s="323"/>
      <c r="D65" s="323"/>
      <c r="E65" s="281"/>
      <c r="F65" s="46"/>
    </row>
    <row r="66" spans="1:6">
      <c r="A66" s="316" t="s">
        <v>22</v>
      </c>
      <c r="B66" s="317"/>
      <c r="C66" s="317"/>
      <c r="D66" s="318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tabSelected="1" topLeftCell="A109" workbookViewId="0">
      <selection activeCell="F46" sqref="F4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378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11" t="s">
        <v>12</v>
      </c>
      <c r="B78" s="312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286" t="s">
        <v>123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6"/>
    </row>
    <row r="84" spans="1:13" ht="18" customHeight="1"/>
    <row r="85" spans="1:13" ht="18" customHeight="1">
      <c r="A85" s="305" t="s">
        <v>387</v>
      </c>
      <c r="B85" s="305"/>
      <c r="C85" s="305"/>
      <c r="D85" s="305"/>
      <c r="E85" s="305"/>
      <c r="F85" s="305"/>
      <c r="G85" s="305"/>
      <c r="H85" s="305"/>
      <c r="I85" s="305"/>
      <c r="J85" s="305"/>
      <c r="K85" s="305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06" t="s">
        <v>21</v>
      </c>
      <c r="B87" s="307"/>
      <c r="C87" s="307"/>
      <c r="D87" s="307"/>
      <c r="E87" s="308"/>
      <c r="F87" s="3"/>
      <c r="G87" s="309" t="s">
        <v>20</v>
      </c>
      <c r="H87" s="309"/>
      <c r="I87" s="309"/>
      <c r="J87" s="309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293">
        <f>SUMIF($G$8:$G$77,G88,$E$8:$E$77)</f>
        <v>293392.95</v>
      </c>
      <c r="J88" s="294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03" t="s">
        <v>145</v>
      </c>
      <c r="H89" s="304"/>
      <c r="I89" s="293">
        <f>SUMIF($G$8:$G$77,G89,$E$8:$E$77)</f>
        <v>204806.26999999996</v>
      </c>
      <c r="J89" s="294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03" t="s">
        <v>368</v>
      </c>
      <c r="H90" s="304"/>
      <c r="I90" s="293">
        <f>SUMIF($G$8:$G$77,G90,$E$8:$E$77)</f>
        <v>0</v>
      </c>
      <c r="J90" s="294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03" t="s">
        <v>234</v>
      </c>
      <c r="H91" s="304"/>
      <c r="I91" s="293">
        <f>SUMIF($G$8:$G$77,G91,$E$8:$E$77)</f>
        <v>798.72</v>
      </c>
      <c r="J91" s="294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293">
        <f>SUMIF($G$8:$G$77,G92,$E$8:$E$77)</f>
        <v>0</v>
      </c>
      <c r="J92" s="294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289">
        <f>SUM(I88:J92)</f>
        <v>498997.93999999994</v>
      </c>
      <c r="J93" s="290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293">
        <f>'CEF Março 2020'!I86:J86</f>
        <v>355584.45999999985</v>
      </c>
      <c r="J96" s="294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293">
        <f>SUMIF($G$8:$G$77,G97,$D$8:$D$77)</f>
        <v>195380.57</v>
      </c>
      <c r="J97" s="294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03" t="s">
        <v>145</v>
      </c>
      <c r="H98" s="304"/>
      <c r="I98" s="293">
        <f>-SUMIF($G$8:$G$77,G98,$E$8:$E$77)</f>
        <v>-204806.26999999996</v>
      </c>
      <c r="J98" s="294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293">
        <v>932.44</v>
      </c>
      <c r="J99" s="294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01"/>
      <c r="J100" s="302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297">
        <f>SUM(I96:J99)</f>
        <v>347091.19999999984</v>
      </c>
      <c r="J101" s="298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299"/>
      <c r="J103" s="300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291">
        <f>'CEF Março 2019'!I88:J88</f>
        <v>0</v>
      </c>
      <c r="J104" s="292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293">
        <f>SUMIF($G$8:$G$77,G105,$E$8:$E$77)</f>
        <v>0</v>
      </c>
      <c r="J105" s="294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293">
        <f>-SUMIF($G$8:$G$77,G106,$D$8:$D$77)</f>
        <v>0</v>
      </c>
      <c r="J106" s="294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01"/>
      <c r="J107" s="302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289">
        <f>SUM(I104:J107)</f>
        <v>0</v>
      </c>
      <c r="J108" s="290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295">
        <f>'CEF Março 2020'!I100:J100</f>
        <v>62677.369999999355</v>
      </c>
      <c r="J111" s="296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278">
        <f>249997.75+16000+16408.72+10986.48</f>
        <v>293392.94999999995</v>
      </c>
      <c r="J112" s="279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293">
        <f>-SUMIF($G$8:$G$77,G113,$E$8:$E$77)</f>
        <v>-293392.95</v>
      </c>
      <c r="J113" s="294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287"/>
      <c r="J114" s="288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297">
        <f>SUM(I111:J114)</f>
        <v>62677.369999999297</v>
      </c>
      <c r="J115" s="298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291">
        <f>'CEF Março 2020'!I107:J107</f>
        <v>22534.930000000011</v>
      </c>
      <c r="J118" s="292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293">
        <v>20931.689999999999</v>
      </c>
      <c r="J119" s="294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293"/>
      <c r="J120" s="294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287">
        <f>-SUMIF($G$8:$G$77,G121,$D$8:$D$77)</f>
        <v>-22534.93</v>
      </c>
      <c r="J121" s="288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289">
        <f>SUM(I118:J121)</f>
        <v>20931.69000000001</v>
      </c>
      <c r="J122" s="290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278">
        <v>30995.89</v>
      </c>
      <c r="J125" s="279"/>
      <c r="K125" s="24"/>
    </row>
    <row r="126" spans="1:13">
      <c r="A126" s="284" t="s">
        <v>22</v>
      </c>
      <c r="B126" s="285"/>
      <c r="C126" s="285"/>
      <c r="D126" s="81"/>
      <c r="E126" s="35">
        <f>SUM(E88:E124)</f>
        <v>498997.94000000006</v>
      </c>
      <c r="F126" s="3"/>
      <c r="G126" s="27"/>
      <c r="H126" s="246"/>
      <c r="I126" s="278"/>
      <c r="J126" s="279"/>
      <c r="K126" s="24"/>
    </row>
    <row r="127" spans="1:13">
      <c r="E127" s="46">
        <f>D78-E126</f>
        <v>0</v>
      </c>
      <c r="F127" s="3"/>
      <c r="G127" s="27"/>
      <c r="H127" s="41"/>
      <c r="I127" s="282"/>
      <c r="J127" s="283"/>
      <c r="K127" s="24"/>
    </row>
    <row r="128" spans="1:13">
      <c r="F128" s="3"/>
      <c r="G128" s="89" t="s">
        <v>18</v>
      </c>
      <c r="H128" s="88"/>
      <c r="I128" s="289">
        <f>SUM(I125:J127)</f>
        <v>30995.89</v>
      </c>
      <c r="J128" s="290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A85:K85"/>
    <mergeCell ref="A87:E87"/>
    <mergeCell ref="G87:J87"/>
    <mergeCell ref="I88:J88"/>
    <mergeCell ref="G89:H89"/>
    <mergeCell ref="I89:J89"/>
    <mergeCell ref="A83:K83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46" workbookViewId="0">
      <selection activeCell="B70" sqref="B70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</row>
    <row r="10" spans="1:6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22" t="s">
        <v>194</v>
      </c>
      <c r="B65" s="323"/>
      <c r="C65" s="281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79" workbookViewId="0">
      <selection activeCell="E67" sqref="E67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389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11" t="s">
        <v>12</v>
      </c>
      <c r="B69" s="312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86" t="s">
        <v>123</v>
      </c>
      <c r="B74" s="286"/>
      <c r="C74" s="286"/>
      <c r="D74" s="286"/>
      <c r="E74" s="286"/>
      <c r="F74" s="286"/>
      <c r="G74" s="286"/>
      <c r="H74" s="286"/>
      <c r="I74" s="286"/>
      <c r="J74" s="286"/>
      <c r="K74" s="286"/>
    </row>
    <row r="75" spans="1:11" ht="18" customHeight="1"/>
    <row r="76" spans="1:11" ht="18" customHeight="1">
      <c r="A76" s="305" t="s">
        <v>390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06" t="s">
        <v>21</v>
      </c>
      <c r="B78" s="307"/>
      <c r="C78" s="307"/>
      <c r="D78" s="307"/>
      <c r="E78" s="308"/>
      <c r="F78" s="3"/>
      <c r="G78" s="309" t="s">
        <v>20</v>
      </c>
      <c r="H78" s="309"/>
      <c r="I78" s="309"/>
      <c r="J78" s="309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293">
        <f>SUMIF($G$8:$G$68,G79,$E$8:$E$68)</f>
        <v>293392.95</v>
      </c>
      <c r="J79" s="294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03" t="s">
        <v>145</v>
      </c>
      <c r="H80" s="304"/>
      <c r="I80" s="293">
        <f>SUMIF($G$8:$G$68,G80,$E$8:$E$68)</f>
        <v>167295.53</v>
      </c>
      <c r="J80" s="294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293">
        <f>SUMIF($G$8:$G$68,G81,$E$8:$E$68)</f>
        <v>1207.45</v>
      </c>
      <c r="J81" s="294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293">
        <f>SUMIF($G$8:$G$68,G82,$E$8:$E$68)</f>
        <v>24287.300000000003</v>
      </c>
      <c r="J82" s="294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293"/>
      <c r="J83" s="294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289">
        <f>SUM(I79:J83)</f>
        <v>486183.23</v>
      </c>
      <c r="J84" s="290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293">
        <f>'CEF Abril 2020'!I101:J101</f>
        <v>347091.19999999984</v>
      </c>
      <c r="J87" s="294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293">
        <f>SUMIF($G$8:$G$68,G88,$D$8:$D$68)</f>
        <v>213000</v>
      </c>
      <c r="J88" s="294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03" t="s">
        <v>145</v>
      </c>
      <c r="H89" s="304"/>
      <c r="I89" s="293">
        <f>-SUMIF($G$8:$G$68,G89,$E$8:$E$68)</f>
        <v>-167295.53</v>
      </c>
      <c r="J89" s="294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293">
        <v>843.19</v>
      </c>
      <c r="J90" s="294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01"/>
      <c r="J91" s="302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297">
        <f>SUM(I87:J90)</f>
        <v>393638.85999999981</v>
      </c>
      <c r="J92" s="298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299"/>
      <c r="J94" s="300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291">
        <f>'CEF Março 2019'!I88:J88</f>
        <v>0</v>
      </c>
      <c r="J95" s="292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293">
        <f>SUMIF($G$8:$G$68,G96,$E$8:$E$68)</f>
        <v>0</v>
      </c>
      <c r="J96" s="294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293">
        <f>-SUMIF($G$8:$G$68,G97,$D$8:$D$68)</f>
        <v>0</v>
      </c>
      <c r="J97" s="294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01"/>
      <c r="J98" s="302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289">
        <f>SUM(I95:J98)</f>
        <v>0</v>
      </c>
      <c r="J99" s="290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295">
        <f>'CEF Abril 2020'!I115:J115</f>
        <v>62677.369999999297</v>
      </c>
      <c r="J102" s="296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278">
        <f>249997.75+16000+16408.72+10986.48</f>
        <v>293392.94999999995</v>
      </c>
      <c r="J103" s="279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293">
        <f>-SUMIF($G$8:$G$68,G104,$E$8:$E$68)</f>
        <v>-293392.95</v>
      </c>
      <c r="J104" s="294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287"/>
      <c r="J105" s="288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297">
        <f>SUM(I102:J105)</f>
        <v>62677.369999999239</v>
      </c>
      <c r="J106" s="298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291">
        <f>'CEF Abril 2020'!I122:J122</f>
        <v>20931.69000000001</v>
      </c>
      <c r="J109" s="292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293">
        <v>21460.78</v>
      </c>
      <c r="J110" s="294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293"/>
      <c r="J111" s="294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287">
        <f>-SUMIF($G$8:$G$68,G112,$D$8:$D$68)</f>
        <v>-20931.689999999999</v>
      </c>
      <c r="J112" s="288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289">
        <f>SUM(I109:J112)</f>
        <v>21460.78000000001</v>
      </c>
      <c r="J113" s="290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278">
        <v>31181.279999999999</v>
      </c>
      <c r="J116" s="279"/>
      <c r="K116" s="24"/>
    </row>
    <row r="117" spans="1:11">
      <c r="A117" s="284" t="s">
        <v>22</v>
      </c>
      <c r="B117" s="285"/>
      <c r="C117" s="285"/>
      <c r="D117" s="81"/>
      <c r="E117" s="35">
        <f>SUM(E79:E115)</f>
        <v>486183.82999999996</v>
      </c>
      <c r="F117" s="3"/>
      <c r="G117" s="27"/>
      <c r="H117" s="269"/>
      <c r="I117" s="278"/>
      <c r="J117" s="279"/>
      <c r="K117" s="24"/>
    </row>
    <row r="118" spans="1:11">
      <c r="E118" s="46">
        <f>D69-E117</f>
        <v>0</v>
      </c>
      <c r="F118" s="3"/>
      <c r="G118" s="27"/>
      <c r="H118" s="41"/>
      <c r="I118" s="282"/>
      <c r="J118" s="283"/>
      <c r="K118" s="24"/>
    </row>
    <row r="119" spans="1:11">
      <c r="F119" s="3"/>
      <c r="G119" s="89" t="s">
        <v>18</v>
      </c>
      <c r="H119" s="88"/>
      <c r="I119" s="289">
        <f>SUM(I116:J118)</f>
        <v>31181.279999999999</v>
      </c>
      <c r="J119" s="290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H123" sqref="H123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166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11" t="s">
        <v>12</v>
      </c>
      <c r="B66" s="312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286" t="s">
        <v>123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spans="1:11" ht="18" customHeight="1"/>
    <row r="73" spans="1:11" ht="18" customHeight="1">
      <c r="A73" s="305" t="s">
        <v>167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06" t="s">
        <v>21</v>
      </c>
      <c r="B75" s="307"/>
      <c r="C75" s="307"/>
      <c r="D75" s="307"/>
      <c r="E75" s="308"/>
      <c r="F75" s="3"/>
      <c r="G75" s="309" t="s">
        <v>20</v>
      </c>
      <c r="H75" s="309"/>
      <c r="I75" s="309"/>
      <c r="J75" s="309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293">
        <f>SUMIF($G$8:$G$65,G76,$E$8:$E$65)</f>
        <v>249997.75</v>
      </c>
      <c r="J76" s="294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03" t="s">
        <v>145</v>
      </c>
      <c r="H77" s="304"/>
      <c r="I77" s="293">
        <f>SUMIF($G$8:$G$65,G77,$E$8:$E$65)</f>
        <v>215121.54</v>
      </c>
      <c r="J77" s="294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03" t="s">
        <v>121</v>
      </c>
      <c r="H78" s="304"/>
      <c r="I78" s="293">
        <f>SUMIF($G$8:$G$65,G78,$E$8:$E$65)</f>
        <v>0</v>
      </c>
      <c r="J78" s="294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03" t="s">
        <v>137</v>
      </c>
      <c r="H79" s="304"/>
      <c r="I79" s="293">
        <f>SUMIF($G$8:$G$65,G79,$E$8:$E$65)</f>
        <v>0</v>
      </c>
      <c r="J79" s="294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293">
        <f>SUMIF($G$8:$G$65,G80,$E$8:$E$65)</f>
        <v>0</v>
      </c>
      <c r="J80" s="294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289">
        <f>SUM(I76:J80)</f>
        <v>465119.29000000004</v>
      </c>
      <c r="J81" s="290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293">
        <f>'CEF Junho 2018'!I111:J111</f>
        <v>140404.13</v>
      </c>
      <c r="J84" s="294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293">
        <f>SUMIF($G$8:$G$65,G85,$D$8:$D$65)</f>
        <v>200000</v>
      </c>
      <c r="J85" s="294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03" t="s">
        <v>145</v>
      </c>
      <c r="H86" s="304"/>
      <c r="I86" s="293">
        <f>-SUMIF($G$8:$G$65,G86,$E$8:$E$65)</f>
        <v>-215121.54</v>
      </c>
      <c r="J86" s="294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293">
        <v>793.38</v>
      </c>
      <c r="J87" s="294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01"/>
      <c r="J88" s="302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297">
        <f>SUM(I84:J87)</f>
        <v>126075.97</v>
      </c>
      <c r="J89" s="298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299"/>
      <c r="J91" s="300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291">
        <v>0</v>
      </c>
      <c r="J92" s="292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293">
        <f>SUMIF($G$8:$G$65,G93,$E$8:$E$65)</f>
        <v>0</v>
      </c>
      <c r="J93" s="294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293">
        <f>-SUMIF($G$8:$G$65,G94,$D$8:$D$65)</f>
        <v>0</v>
      </c>
      <c r="J94" s="294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01"/>
      <c r="J95" s="302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289">
        <f>SUM(I92:J95)</f>
        <v>0</v>
      </c>
      <c r="J96" s="290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295">
        <f>'CEF Maio 2018'!I142:J142</f>
        <v>0</v>
      </c>
      <c r="J99" s="296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278">
        <v>249997.75</v>
      </c>
      <c r="J100" s="279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293">
        <f>-SUMIF($G$8:$G$65,G101,$E$8:$E$65)</f>
        <v>-249997.75</v>
      </c>
      <c r="J101" s="294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287"/>
      <c r="J102" s="288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297">
        <f>SUM(I99:J102)</f>
        <v>0</v>
      </c>
      <c r="J103" s="298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291">
        <f>'CEF Junho 2018'!I132:J132</f>
        <v>53667.93</v>
      </c>
      <c r="J106" s="292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293">
        <v>16968.82</v>
      </c>
      <c r="J107" s="294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293"/>
      <c r="J108" s="294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287">
        <f>-SUMIF($G$8:$G$65,G109,$D$8:$D$65)</f>
        <v>-53667.93</v>
      </c>
      <c r="J109" s="288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289">
        <f>SUM(I106:J109)</f>
        <v>16968.82</v>
      </c>
      <c r="J110" s="290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278">
        <f>'CEF Junho 2018'!I139:J139</f>
        <v>57586.930000000008</v>
      </c>
      <c r="J113" s="279"/>
      <c r="K113" s="24"/>
    </row>
    <row r="114" spans="1:11">
      <c r="A114" s="284" t="s">
        <v>22</v>
      </c>
      <c r="B114" s="285"/>
      <c r="C114" s="285"/>
      <c r="D114" s="81"/>
      <c r="E114" s="35">
        <f>SUM(E76:E112)</f>
        <v>465119.29</v>
      </c>
      <c r="F114" s="3"/>
      <c r="G114" s="27" t="s">
        <v>186</v>
      </c>
      <c r="H114" s="104"/>
      <c r="I114" s="278"/>
      <c r="J114" s="279"/>
      <c r="K114" s="24"/>
    </row>
    <row r="115" spans="1:11">
      <c r="F115" s="3"/>
      <c r="G115" s="103"/>
      <c r="H115" s="104"/>
      <c r="I115" s="278"/>
      <c r="J115" s="279"/>
      <c r="K115" s="24"/>
    </row>
    <row r="116" spans="1:11">
      <c r="E116" s="46">
        <f>D66-E114</f>
        <v>0</v>
      </c>
      <c r="F116" s="3"/>
      <c r="G116" s="27"/>
      <c r="H116" s="41"/>
      <c r="I116" s="282"/>
      <c r="J116" s="283"/>
      <c r="K116" s="24"/>
    </row>
    <row r="117" spans="1:11">
      <c r="F117" s="3"/>
      <c r="G117" s="89" t="s">
        <v>18</v>
      </c>
      <c r="H117" s="88"/>
      <c r="I117" s="289">
        <f>SUM(I113:J116)</f>
        <v>57586.930000000008</v>
      </c>
      <c r="J117" s="290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114:C114"/>
    <mergeCell ref="I114:J114"/>
    <mergeCell ref="I115:J115"/>
    <mergeCell ref="I116:J116"/>
    <mergeCell ref="I117:J117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A71:K71"/>
    <mergeCell ref="A2:K2"/>
    <mergeCell ref="A4:K4"/>
    <mergeCell ref="A6:F6"/>
    <mergeCell ref="G6:K6"/>
    <mergeCell ref="A66:B6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34" workbookViewId="0">
      <selection activeCell="E86" sqref="E8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  <c r="J9" s="209" t="s">
        <v>399</v>
      </c>
    </row>
    <row r="10" spans="1:10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22" t="s">
        <v>194</v>
      </c>
      <c r="B65" s="323"/>
      <c r="C65" s="281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79" workbookViewId="0">
      <selection activeCell="F10" sqref="F10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400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11" t="s">
        <v>12</v>
      </c>
      <c r="B62" s="312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286" t="s">
        <v>123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</row>
    <row r="68" spans="1:13" ht="18" customHeight="1"/>
    <row r="69" spans="1:13" ht="18" customHeight="1">
      <c r="A69" s="305" t="s">
        <v>404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06" t="s">
        <v>21</v>
      </c>
      <c r="B71" s="307"/>
      <c r="C71" s="307"/>
      <c r="D71" s="307"/>
      <c r="E71" s="308"/>
      <c r="F71" s="3"/>
      <c r="G71" s="309" t="s">
        <v>20</v>
      </c>
      <c r="H71" s="309"/>
      <c r="I71" s="309"/>
      <c r="J71" s="309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293">
        <f>SUMIF($G$8:$G$61,G72,$E$8:$E$61)</f>
        <v>293392.95</v>
      </c>
      <c r="J72" s="294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03" t="s">
        <v>145</v>
      </c>
      <c r="H73" s="304"/>
      <c r="I73" s="293">
        <f>SUMIF($G$8:$G$61,G73,$E$8:$E$61)</f>
        <v>255233.02999999997</v>
      </c>
      <c r="J73" s="294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293">
        <f>SUMIF($G$8:$G$61,G74,$E$8:$E$61)</f>
        <v>99</v>
      </c>
      <c r="J74" s="294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293">
        <f>SUMIF($G$8:$G$61,G75,$E$8:$E$61)</f>
        <v>11000.95</v>
      </c>
      <c r="J75" s="294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293"/>
      <c r="J76" s="294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289">
        <f>SUM(I72:J76)</f>
        <v>559725.92999999993</v>
      </c>
      <c r="J77" s="290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293">
        <f>'CEF Maio 2020'!I92:J92</f>
        <v>393638.85999999981</v>
      </c>
      <c r="J80" s="294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293">
        <f>SUMIF($G$8:$G$61,G81,$D$8:$D$61)</f>
        <v>293392.35000000003</v>
      </c>
      <c r="J81" s="294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03" t="s">
        <v>145</v>
      </c>
      <c r="H82" s="304"/>
      <c r="I82" s="293">
        <f>-SUMIF($G$8:$G$61,G82,$E$8:$E$61)</f>
        <v>-255233.02999999997</v>
      </c>
      <c r="J82" s="294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293">
        <v>900.65</v>
      </c>
      <c r="J83" s="294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01"/>
      <c r="J84" s="302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297">
        <f>SUM(I80:J83)</f>
        <v>432698.8299999999</v>
      </c>
      <c r="J85" s="298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299"/>
      <c r="J87" s="300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291">
        <f>'CEF Março 2019'!I88:J88</f>
        <v>0</v>
      </c>
      <c r="J88" s="292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293">
        <f>SUMIF($G$8:$G$61,G89,$E$8:$E$61)</f>
        <v>0</v>
      </c>
      <c r="J89" s="294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293">
        <f>-SUMIF($G$8:$G$61,G90,$D$8:$D$61)</f>
        <v>0</v>
      </c>
      <c r="J90" s="294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01"/>
      <c r="J91" s="302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289">
        <f>SUM(I88:J91)</f>
        <v>0</v>
      </c>
      <c r="J92" s="290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295">
        <f>'CEF Maio 2020'!I106:J106</f>
        <v>62677.369999999239</v>
      </c>
      <c r="J95" s="296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278">
        <f>249997.75+16000+16408.72+10986.48</f>
        <v>293392.94999999995</v>
      </c>
      <c r="J96" s="279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293">
        <f>-SUMIF($G$8:$G$61,G97,$E$8:$E$61)</f>
        <v>-293392.95</v>
      </c>
      <c r="J97" s="294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287"/>
      <c r="J98" s="288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297">
        <f>SUM(I95:J98)</f>
        <v>62677.36999999918</v>
      </c>
      <c r="J99" s="298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291">
        <f>'CEF Maio 2020'!I113:J113</f>
        <v>21460.78000000001</v>
      </c>
      <c r="J102" s="292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293">
        <v>21467.66</v>
      </c>
      <c r="J103" s="294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293"/>
      <c r="J104" s="294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287">
        <f>-SUMIF($G$8:$G$61,G105,$D$8:$D$61)</f>
        <v>-21460.78</v>
      </c>
      <c r="J105" s="288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289">
        <f>SUM(I102:J105)</f>
        <v>21467.660000000011</v>
      </c>
      <c r="J106" s="290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278">
        <v>31299.41</v>
      </c>
      <c r="J109" s="279"/>
      <c r="K109" s="24"/>
    </row>
    <row r="110" spans="1:13">
      <c r="A110" s="284" t="s">
        <v>22</v>
      </c>
      <c r="B110" s="285"/>
      <c r="C110" s="285"/>
      <c r="D110" s="81"/>
      <c r="E110" s="35">
        <f>SUM(E72:E108)</f>
        <v>559725.32999999996</v>
      </c>
      <c r="F110" s="3"/>
      <c r="G110" s="27"/>
      <c r="H110" s="273"/>
      <c r="I110" s="278"/>
      <c r="J110" s="279"/>
      <c r="K110" s="24"/>
    </row>
    <row r="111" spans="1:13">
      <c r="E111" s="46">
        <f>D62-E110</f>
        <v>0</v>
      </c>
      <c r="F111" s="3"/>
      <c r="G111" s="27"/>
      <c r="H111" s="41"/>
      <c r="I111" s="282"/>
      <c r="J111" s="283"/>
      <c r="K111" s="24"/>
    </row>
    <row r="112" spans="1:13">
      <c r="F112" s="3"/>
      <c r="G112" s="89" t="s">
        <v>18</v>
      </c>
      <c r="H112" s="88"/>
      <c r="I112" s="289">
        <f>SUM(I109:J111)</f>
        <v>31299.41</v>
      </c>
      <c r="J112" s="290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A67:K67"/>
    <mergeCell ref="A2:K2"/>
    <mergeCell ref="A4:K4"/>
    <mergeCell ref="A6:F6"/>
    <mergeCell ref="G6:K6"/>
    <mergeCell ref="A62:B6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111:J111"/>
    <mergeCell ref="I112:J112"/>
    <mergeCell ref="I104:J104"/>
    <mergeCell ref="I105:J105"/>
    <mergeCell ref="I106:J106"/>
    <mergeCell ref="I109:J10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N67" sqref="N67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  <c r="J9" s="274" t="s">
        <v>399</v>
      </c>
    </row>
    <row r="10" spans="1:10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22" t="s">
        <v>194</v>
      </c>
      <c r="B65" s="323"/>
      <c r="C65" s="281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workbookViewId="0">
      <selection activeCell="G8" sqref="G8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405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11" t="s">
        <v>12</v>
      </c>
      <c r="B54" s="312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286" t="s">
        <v>123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</row>
    <row r="60" spans="1:11" ht="18" customHeight="1"/>
    <row r="61" spans="1:11" ht="18" customHeight="1">
      <c r="A61" s="305" t="s">
        <v>406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06" t="s">
        <v>21</v>
      </c>
      <c r="B63" s="307"/>
      <c r="C63" s="307"/>
      <c r="D63" s="307"/>
      <c r="E63" s="308"/>
      <c r="F63" s="3"/>
      <c r="G63" s="309" t="s">
        <v>20</v>
      </c>
      <c r="H63" s="309"/>
      <c r="I63" s="309"/>
      <c r="J63" s="309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293">
        <f>SUMIF($G$8:$G$53,G64,$E$8:$E$53)</f>
        <v>293392.95</v>
      </c>
      <c r="J64" s="294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03" t="s">
        <v>145</v>
      </c>
      <c r="H65" s="304"/>
      <c r="I65" s="293">
        <f>SUMIF($G$8:$G$53,G65,$E$8:$E$53)</f>
        <v>189357.06000000003</v>
      </c>
      <c r="J65" s="294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293">
        <f>SUMIF($G$8:$G$53,G66,$E$8:$E$53)</f>
        <v>99</v>
      </c>
      <c r="J66" s="294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293">
        <f>SUMIF($G$8:$G$53,G67,$E$8:$E$53)</f>
        <v>0</v>
      </c>
      <c r="J67" s="294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293"/>
      <c r="J68" s="294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289">
        <f>SUM(I64:J68)</f>
        <v>482849.01</v>
      </c>
      <c r="J69" s="290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293">
        <f>'CEF Junho 2020'!I85:J85</f>
        <v>432698.8299999999</v>
      </c>
      <c r="J72" s="294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293">
        <f>SUMIF($G$8:$G$53,G73,$D$8:$D$53)</f>
        <v>207632.31</v>
      </c>
      <c r="J73" s="294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03" t="s">
        <v>145</v>
      </c>
      <c r="H74" s="304"/>
      <c r="I74" s="293">
        <f>-SUMIF($G$8:$G$53,G74,$E$8:$E$53)</f>
        <v>-189357.06000000003</v>
      </c>
      <c r="J74" s="294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293">
        <v>809.32</v>
      </c>
      <c r="J75" s="294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01"/>
      <c r="J76" s="302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297">
        <f>SUM(I72:J75)</f>
        <v>451783.39999999985</v>
      </c>
      <c r="J77" s="298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299"/>
      <c r="J79" s="300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291">
        <f>'CEF Março 2019'!I88:J88</f>
        <v>0</v>
      </c>
      <c r="J80" s="292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293">
        <f>SUMIF($G$8:$G$53,G81,$E$8:$E$53)</f>
        <v>0</v>
      </c>
      <c r="J81" s="294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293">
        <f>-SUMIF($G$8:$G$53,G82,$D$8:$D$53)</f>
        <v>0</v>
      </c>
      <c r="J82" s="294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01"/>
      <c r="J83" s="302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289">
        <f>SUM(I80:J83)</f>
        <v>0</v>
      </c>
      <c r="J84" s="290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295">
        <f>'CEF Junho 2020'!I99:J99</f>
        <v>62677.36999999918</v>
      </c>
      <c r="J87" s="296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278">
        <f>249997.75+16000+16408.72+10986.48</f>
        <v>293392.94999999995</v>
      </c>
      <c r="J88" s="279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293">
        <f>-SUMIF($G$8:$G$53,G89,$E$8:$E$53)</f>
        <v>-293392.95</v>
      </c>
      <c r="J89" s="294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287"/>
      <c r="J90" s="288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297">
        <f>SUM(I87:J90)</f>
        <v>62677.369999999122</v>
      </c>
      <c r="J91" s="298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291">
        <f>'CEF Junho 2020'!I106:J106</f>
        <v>21467.660000000011</v>
      </c>
      <c r="J94" s="292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293">
        <v>19200.61</v>
      </c>
      <c r="J95" s="294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293"/>
      <c r="J96" s="294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287">
        <f>-SUMIF($G$8:$G$53,G97,$D$8:$D$53)</f>
        <v>-21467.66</v>
      </c>
      <c r="J97" s="288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289">
        <f>SUM(I94:J97)</f>
        <v>19200.610000000011</v>
      </c>
      <c r="J98" s="29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278">
        <v>31153.09</v>
      </c>
      <c r="J101" s="279"/>
      <c r="K101" s="24"/>
    </row>
    <row r="102" spans="1:11">
      <c r="A102" s="284" t="s">
        <v>22</v>
      </c>
      <c r="B102" s="285"/>
      <c r="C102" s="285"/>
      <c r="D102" s="81"/>
      <c r="E102" s="35">
        <f>SUM(E64:E100)</f>
        <v>482849.00999999995</v>
      </c>
      <c r="F102" s="3"/>
      <c r="G102" s="27"/>
      <c r="H102" s="277"/>
      <c r="I102" s="278"/>
      <c r="J102" s="279"/>
      <c r="K102" s="24"/>
    </row>
    <row r="103" spans="1:11">
      <c r="E103" s="46">
        <f>D54-E102</f>
        <v>0</v>
      </c>
      <c r="F103" s="3"/>
      <c r="G103" s="27"/>
      <c r="H103" s="41"/>
      <c r="I103" s="282"/>
      <c r="J103" s="283"/>
      <c r="K103" s="24"/>
    </row>
    <row r="104" spans="1:11">
      <c r="F104" s="3"/>
      <c r="G104" s="89" t="s">
        <v>18</v>
      </c>
      <c r="H104" s="88"/>
      <c r="I104" s="289">
        <f>SUM(I101:J103)</f>
        <v>31153.09</v>
      </c>
      <c r="J104" s="290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B11" sqref="B11:F28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13" t="s">
        <v>242</v>
      </c>
      <c r="B9" s="313" t="s">
        <v>243</v>
      </c>
      <c r="C9" s="130" t="s">
        <v>244</v>
      </c>
      <c r="D9" s="130" t="s">
        <v>246</v>
      </c>
      <c r="E9" s="130" t="s">
        <v>248</v>
      </c>
      <c r="F9" s="313" t="s">
        <v>250</v>
      </c>
      <c r="J9" s="274" t="s">
        <v>399</v>
      </c>
    </row>
    <row r="10" spans="1:10" ht="67.5" customHeight="1" thickBot="1">
      <c r="A10" s="315"/>
      <c r="B10" s="315"/>
      <c r="C10" s="133" t="s">
        <v>245</v>
      </c>
      <c r="D10" s="133" t="s">
        <v>247</v>
      </c>
      <c r="E10" s="133" t="s">
        <v>249</v>
      </c>
      <c r="F10" s="315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22" t="s">
        <v>194</v>
      </c>
      <c r="B65" s="323"/>
      <c r="C65" s="281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topLeftCell="A75" workbookViewId="0">
      <selection activeCell="I83" sqref="I83:J83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169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11" t="s">
        <v>12</v>
      </c>
      <c r="B49" s="312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86" t="s">
        <v>123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</row>
    <row r="55" spans="1:11" ht="18" customHeight="1"/>
    <row r="56" spans="1:11" ht="18" customHeight="1">
      <c r="A56" s="305" t="s">
        <v>168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06" t="s">
        <v>21</v>
      </c>
      <c r="B58" s="307"/>
      <c r="C58" s="307"/>
      <c r="D58" s="307"/>
      <c r="E58" s="308"/>
      <c r="F58" s="3"/>
      <c r="G58" s="309" t="s">
        <v>20</v>
      </c>
      <c r="H58" s="309"/>
      <c r="I58" s="309"/>
      <c r="J58" s="309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293">
        <f>SUMIF($G$8:$G$48,G59,$E$8:$E$48)</f>
        <v>249997.75</v>
      </c>
      <c r="J59" s="294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03" t="s">
        <v>145</v>
      </c>
      <c r="H60" s="304"/>
      <c r="I60" s="293">
        <f>SUMIF($G$8:$G$48,G60,$E$8:$E$48)</f>
        <v>228897.83999999997</v>
      </c>
      <c r="J60" s="294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03" t="s">
        <v>121</v>
      </c>
      <c r="H61" s="304"/>
      <c r="I61" s="293">
        <f>SUMIF($G$8:$G$48,G61,$E$8:$E$48)</f>
        <v>0</v>
      </c>
      <c r="J61" s="294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03" t="s">
        <v>137</v>
      </c>
      <c r="H62" s="304"/>
      <c r="I62" s="293">
        <f>SUMIF($G$8:$G$48,G62,$E$8:$E$48)</f>
        <v>0</v>
      </c>
      <c r="J62" s="294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293">
        <f>SUMIF($G$8:$G$48,G63,$E$8:$E$48)</f>
        <v>0</v>
      </c>
      <c r="J63" s="294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289">
        <f>SUM(I59:J63)</f>
        <v>478895.58999999997</v>
      </c>
      <c r="J64" s="290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293">
        <f>'CEF Julho 2018'!I89:J89</f>
        <v>126075.97</v>
      </c>
      <c r="J67" s="294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293">
        <f>SUMIF($G$8:$G$48,G68,$D$8:$D$48)</f>
        <v>248822.76</v>
      </c>
      <c r="J68" s="294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03" t="s">
        <v>145</v>
      </c>
      <c r="H69" s="304"/>
      <c r="I69" s="293">
        <f>-SUMIF($G$8:$G$48,G69,$E$8:$E$48)</f>
        <v>-228897.83999999997</v>
      </c>
      <c r="J69" s="294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293">
        <v>761.47</v>
      </c>
      <c r="J70" s="294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01"/>
      <c r="J71" s="302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297">
        <f>SUM(I67:J70)</f>
        <v>146762.36000000002</v>
      </c>
      <c r="J72" s="298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299"/>
      <c r="J74" s="300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291">
        <v>0</v>
      </c>
      <c r="J75" s="292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293">
        <f>SUMIF($G$8:$G$48,G76,$E$8:$E$48)</f>
        <v>0</v>
      </c>
      <c r="J76" s="294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293">
        <f>-SUMIF($G$8:$G$48,G77,$D$8:$D$48)</f>
        <v>0</v>
      </c>
      <c r="J77" s="294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01"/>
      <c r="J78" s="302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289">
        <f>SUM(I75:J78)</f>
        <v>0</v>
      </c>
      <c r="J79" s="290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295">
        <f>'CEF Julho 2018'!I103:J103</f>
        <v>0</v>
      </c>
      <c r="J82" s="296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278">
        <v>249997.75</v>
      </c>
      <c r="J83" s="279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293">
        <f>-SUMIF($G$8:$G$48,G84,$E$8:$E$48)</f>
        <v>-249997.75</v>
      </c>
      <c r="J84" s="294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287"/>
      <c r="J85" s="288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297">
        <f>SUM(I82:J85)</f>
        <v>0</v>
      </c>
      <c r="J86" s="298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291">
        <f>'CEF Julho 2018'!I110:J110</f>
        <v>16968.82</v>
      </c>
      <c r="J89" s="29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293">
        <v>17317.98</v>
      </c>
      <c r="J90" s="294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293"/>
      <c r="J91" s="294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287">
        <f>-SUMIF($G$8:$G$48,G92,$D$8:$D$48)</f>
        <v>-16968.82</v>
      </c>
      <c r="J92" s="288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289">
        <f>SUM(I89:J92)</f>
        <v>17317.980000000003</v>
      </c>
      <c r="J93" s="29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278">
        <f>'CEF Julho 2018'!I117:J117</f>
        <v>57586.930000000008</v>
      </c>
      <c r="J96" s="279"/>
      <c r="K96" s="24"/>
    </row>
    <row r="97" spans="1:11">
      <c r="A97" s="284" t="s">
        <v>22</v>
      </c>
      <c r="B97" s="285"/>
      <c r="C97" s="285"/>
      <c r="D97" s="81"/>
      <c r="E97" s="35">
        <f>SUM(E59:E95)</f>
        <v>478895.59</v>
      </c>
      <c r="F97" s="3"/>
      <c r="G97" s="27" t="s">
        <v>192</v>
      </c>
      <c r="H97" s="104"/>
      <c r="I97" s="278"/>
      <c r="J97" s="279"/>
      <c r="K97" s="24"/>
    </row>
    <row r="98" spans="1:11">
      <c r="F98" s="3"/>
      <c r="G98" s="103"/>
      <c r="H98" s="104"/>
      <c r="I98" s="278"/>
      <c r="J98" s="279"/>
      <c r="K98" s="24"/>
    </row>
    <row r="99" spans="1:11">
      <c r="E99" s="46">
        <f>D49-E97</f>
        <v>0</v>
      </c>
      <c r="F99" s="3"/>
      <c r="G99" s="27"/>
      <c r="H99" s="41"/>
      <c r="I99" s="282"/>
      <c r="J99" s="283"/>
      <c r="K99" s="24"/>
    </row>
    <row r="100" spans="1:11">
      <c r="F100" s="3"/>
      <c r="G100" s="89" t="s">
        <v>18</v>
      </c>
      <c r="H100" s="88"/>
      <c r="I100" s="289">
        <f>SUM(I96:J99)</f>
        <v>57586.930000000008</v>
      </c>
      <c r="J100" s="290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97:C97"/>
    <mergeCell ref="I97:J97"/>
    <mergeCell ref="I98:J98"/>
    <mergeCell ref="I99:J99"/>
    <mergeCell ref="I100:J100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topLeftCell="A72" workbookViewId="0">
      <selection activeCell="I77" sqref="I77:J77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170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11" t="s">
        <v>12</v>
      </c>
      <c r="B43" s="312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286" t="s">
        <v>123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</row>
    <row r="49" spans="1:11" ht="18" customHeight="1"/>
    <row r="50" spans="1:11" ht="18" customHeight="1">
      <c r="A50" s="305" t="s">
        <v>171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06" t="s">
        <v>21</v>
      </c>
      <c r="B52" s="307"/>
      <c r="C52" s="307"/>
      <c r="D52" s="307"/>
      <c r="E52" s="308"/>
      <c r="F52" s="3"/>
      <c r="G52" s="309" t="s">
        <v>20</v>
      </c>
      <c r="H52" s="309"/>
      <c r="I52" s="309"/>
      <c r="J52" s="309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293">
        <f>SUMIF($G$8:$G$42,G53,$E$8:$E$42)</f>
        <v>249997.75</v>
      </c>
      <c r="J53" s="294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03" t="s">
        <v>145</v>
      </c>
      <c r="H54" s="304"/>
      <c r="I54" s="293">
        <f>SUMIF($G$8:$G$42,G54,$E$8:$E$42)</f>
        <v>228475.45</v>
      </c>
      <c r="J54" s="294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03" t="s">
        <v>121</v>
      </c>
      <c r="H55" s="304"/>
      <c r="I55" s="293">
        <f>SUMIF($G$8:$G$42,G55,$E$8:$E$42)</f>
        <v>0</v>
      </c>
      <c r="J55" s="294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03" t="s">
        <v>137</v>
      </c>
      <c r="H56" s="304"/>
      <c r="I56" s="293">
        <f>SUMIF($G$8:$G$42,G56,$E$8:$E$42)</f>
        <v>0</v>
      </c>
      <c r="J56" s="294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293">
        <f>SUMIF($G$8:$G$42,G57,$E$8:$E$42)</f>
        <v>0</v>
      </c>
      <c r="J57" s="294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289">
        <f>SUM(I53:J57)</f>
        <v>478473.2</v>
      </c>
      <c r="J58" s="290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293">
        <f>'CEF Agosto 2018'!I72:J72</f>
        <v>146762.36000000002</v>
      </c>
      <c r="J61" s="294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293">
        <f>SUMIF($G$8:$G$42,G62,$D$8:$D$42)</f>
        <v>250000</v>
      </c>
      <c r="J62" s="294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03" t="s">
        <v>145</v>
      </c>
      <c r="H63" s="304"/>
      <c r="I63" s="293">
        <f>-SUMIF($G$8:$G$42,G63,$E$8:$E$42)</f>
        <v>-228475.45</v>
      </c>
      <c r="J63" s="294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293">
        <v>843.96</v>
      </c>
      <c r="J64" s="294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01"/>
      <c r="J65" s="302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297">
        <f>SUM(I61:J64)</f>
        <v>169130.86999999997</v>
      </c>
      <c r="J66" s="298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299"/>
      <c r="J68" s="300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291">
        <f>'CEF Agosto 2018'!I79:J79</f>
        <v>0</v>
      </c>
      <c r="J69" s="292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293">
        <f>SUMIF($G$8:$G$42,G70,$E$8:$E$42)</f>
        <v>0</v>
      </c>
      <c r="J70" s="294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293">
        <f>-SUMIF($G$8:$G$42,G71,$D$8:$D$42)</f>
        <v>0</v>
      </c>
      <c r="J71" s="294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01"/>
      <c r="J72" s="302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289">
        <f>SUM(I69:J72)</f>
        <v>0</v>
      </c>
      <c r="J73" s="290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295">
        <f>'CEF Agosto 2018'!I86:J86</f>
        <v>0</v>
      </c>
      <c r="J76" s="296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278">
        <f>249997.75+16000</f>
        <v>265997.75</v>
      </c>
      <c r="J77" s="279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293">
        <f>-SUMIF($G$8:$G$42,G78,$E$8:$E$42)</f>
        <v>-249997.75</v>
      </c>
      <c r="J78" s="294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287"/>
      <c r="J79" s="288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297">
        <f>SUM(I76:J79)</f>
        <v>16000</v>
      </c>
      <c r="J80" s="298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291">
        <f>'CEF Agosto 2018'!I93:J93</f>
        <v>17317.980000000003</v>
      </c>
      <c r="J83" s="292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293">
        <v>16818.400000000001</v>
      </c>
      <c r="J84" s="294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293"/>
      <c r="J85" s="294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287">
        <f>-SUMIF($G$8:$G$42,G86,$D$8:$D$42)</f>
        <v>-17317.98</v>
      </c>
      <c r="J86" s="288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289">
        <f>SUM(I83:J86)</f>
        <v>16818.400000000005</v>
      </c>
      <c r="J87" s="290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278">
        <f>'CEF Agosto 2018'!I100:J100</f>
        <v>57586.930000000008</v>
      </c>
      <c r="J90" s="279"/>
      <c r="K90" s="24"/>
    </row>
    <row r="91" spans="1:11">
      <c r="A91" s="284" t="s">
        <v>22</v>
      </c>
      <c r="B91" s="285"/>
      <c r="C91" s="285"/>
      <c r="D91" s="81"/>
      <c r="E91" s="35">
        <f>SUM(E53:E89)</f>
        <v>478473.19999999995</v>
      </c>
      <c r="F91" s="3"/>
      <c r="G91" s="27" t="s">
        <v>191</v>
      </c>
      <c r="H91" s="104"/>
      <c r="I91" s="278"/>
      <c r="J91" s="279"/>
      <c r="K91" s="24"/>
    </row>
    <row r="92" spans="1:11">
      <c r="F92" s="3"/>
      <c r="G92" s="103"/>
      <c r="H92" s="104"/>
      <c r="I92" s="278"/>
      <c r="J92" s="279"/>
      <c r="K92" s="24"/>
    </row>
    <row r="93" spans="1:11">
      <c r="E93" s="46">
        <f>D43-E91</f>
        <v>0</v>
      </c>
      <c r="F93" s="3"/>
      <c r="G93" s="27"/>
      <c r="H93" s="41"/>
      <c r="I93" s="282"/>
      <c r="J93" s="283"/>
      <c r="K93" s="24"/>
    </row>
    <row r="94" spans="1:11">
      <c r="F94" s="3"/>
      <c r="G94" s="89" t="s">
        <v>18</v>
      </c>
      <c r="H94" s="88"/>
      <c r="I94" s="289">
        <f>SUM(I90:J93)</f>
        <v>57586.930000000008</v>
      </c>
      <c r="J94" s="290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91:C91"/>
    <mergeCell ref="I91:J91"/>
    <mergeCell ref="I92:J92"/>
    <mergeCell ref="I93:J93"/>
    <mergeCell ref="I94:J94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A48:K48"/>
    <mergeCell ref="A2:K2"/>
    <mergeCell ref="A4:K4"/>
    <mergeCell ref="A6:F6"/>
    <mergeCell ref="G6:K6"/>
    <mergeCell ref="A43:B4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M81" sqref="M81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59" workbookViewId="0">
      <selection activeCell="M84" sqref="M84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8" customHeight="1"/>
    <row r="4" spans="1:11" ht="18" customHeight="1">
      <c r="A4" s="305" t="s">
        <v>212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9.75" customHeight="1"/>
    <row r="6" spans="1:11">
      <c r="A6" s="310" t="s">
        <v>9</v>
      </c>
      <c r="B6" s="310"/>
      <c r="C6" s="310"/>
      <c r="D6" s="310"/>
      <c r="E6" s="310"/>
      <c r="F6" s="310"/>
      <c r="G6" s="310" t="s">
        <v>11</v>
      </c>
      <c r="H6" s="310"/>
      <c r="I6" s="310"/>
      <c r="J6" s="310"/>
      <c r="K6" s="310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11" t="s">
        <v>12</v>
      </c>
      <c r="B51" s="312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286" t="s">
        <v>123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</row>
    <row r="57" spans="1:11" ht="18" customHeight="1"/>
    <row r="58" spans="1:11" ht="18" customHeight="1">
      <c r="A58" s="305" t="s">
        <v>213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06" t="s">
        <v>21</v>
      </c>
      <c r="B60" s="307"/>
      <c r="C60" s="307"/>
      <c r="D60" s="307"/>
      <c r="E60" s="308"/>
      <c r="F60" s="3"/>
      <c r="G60" s="309" t="s">
        <v>20</v>
      </c>
      <c r="H60" s="309"/>
      <c r="I60" s="309"/>
      <c r="J60" s="309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293">
        <f>SUMIF($G$8:$G$50,G61,$E$8:$E$50)</f>
        <v>249997.75</v>
      </c>
      <c r="J61" s="294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03" t="s">
        <v>145</v>
      </c>
      <c r="H62" s="304"/>
      <c r="I62" s="293">
        <f>SUMIF($G$8:$G$50,G62,$E$8:$E$50)</f>
        <v>236768.9</v>
      </c>
      <c r="J62" s="294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03" t="s">
        <v>121</v>
      </c>
      <c r="H63" s="304"/>
      <c r="I63" s="293">
        <f>SUMIF($G$8:$G$50,G63,$E$8:$E$50)</f>
        <v>0</v>
      </c>
      <c r="J63" s="294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03" t="s">
        <v>221</v>
      </c>
      <c r="H64" s="304"/>
      <c r="I64" s="293">
        <f>SUMIF($G$8:$G$50,G64,$E$8:$E$50)</f>
        <v>4600.54</v>
      </c>
      <c r="J64" s="294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293">
        <f>SUMIF($G$8:$G$50,G65,$E$8:$E$50)</f>
        <v>0</v>
      </c>
      <c r="J65" s="294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289">
        <f>SUM(I61:J65)</f>
        <v>491367.19</v>
      </c>
      <c r="J66" s="290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293">
        <f>'CEF Setembro 2018'!I66:J66</f>
        <v>169130.86999999997</v>
      </c>
      <c r="J69" s="294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293">
        <f>SUMIF($G$8:$G$50,G70,$D$8:$D$50)</f>
        <v>249997.75</v>
      </c>
      <c r="J70" s="294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03" t="s">
        <v>145</v>
      </c>
      <c r="H71" s="304"/>
      <c r="I71" s="293">
        <f>-SUMIF($G$8:$G$50,G71,$E$8:$E$50)</f>
        <v>-236768.9</v>
      </c>
      <c r="J71" s="294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293">
        <v>1005.42</v>
      </c>
      <c r="J72" s="294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01"/>
      <c r="J73" s="302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297">
        <f>SUM(I69:J72)</f>
        <v>183365.14</v>
      </c>
      <c r="J74" s="298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299"/>
      <c r="J76" s="300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291">
        <f>'CEF Setembro 2018'!I73:J73</f>
        <v>0</v>
      </c>
      <c r="J77" s="292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293">
        <f>SUMIF($G$8:$G$50,G78,$E$8:$E$50)</f>
        <v>0</v>
      </c>
      <c r="J78" s="294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293">
        <f>-SUMIF($G$8:$G$50,G79,$D$8:$D$50)</f>
        <v>0</v>
      </c>
      <c r="J79" s="294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01"/>
      <c r="J80" s="302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289">
        <f>SUM(I77:J80)</f>
        <v>0</v>
      </c>
      <c r="J81" s="290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295">
        <f>'CEF Setembro 2018'!I80:J80</f>
        <v>16000</v>
      </c>
      <c r="J84" s="296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278">
        <f>249997.75+16000</f>
        <v>265997.75</v>
      </c>
      <c r="J85" s="279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293">
        <f>-SUMIF($G$8:$G$50,G86,$E$8:$E$50)</f>
        <v>-249997.75</v>
      </c>
      <c r="J86" s="294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287"/>
      <c r="J87" s="288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297">
        <f>SUM(I84:J87)</f>
        <v>32000</v>
      </c>
      <c r="J88" s="298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291">
        <f>'CEF Setembro 2018'!I87:J87</f>
        <v>16818.400000000005</v>
      </c>
      <c r="J91" s="292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293">
        <v>17609.27</v>
      </c>
      <c r="J92" s="294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293"/>
      <c r="J93" s="294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287">
        <f>-SUMIF($G$8:$G$50,G94,$D$8:$D$50)</f>
        <v>-16818.400000000001</v>
      </c>
      <c r="J94" s="288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289">
        <f>SUM(I91:J94)</f>
        <v>17609.270000000004</v>
      </c>
      <c r="J95" s="290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278">
        <f>'CEF Setembro 2018'!I94:J94</f>
        <v>57586.930000000008</v>
      </c>
      <c r="J98" s="279"/>
      <c r="K98" s="24"/>
    </row>
    <row r="99" spans="1:11">
      <c r="A99" s="284" t="s">
        <v>22</v>
      </c>
      <c r="B99" s="285"/>
      <c r="C99" s="285"/>
      <c r="D99" s="81"/>
      <c r="E99" s="35">
        <f>SUM(E61:E97)</f>
        <v>486803.15</v>
      </c>
      <c r="F99" s="3"/>
      <c r="G99" s="27" t="s">
        <v>215</v>
      </c>
      <c r="H99" s="107"/>
      <c r="I99" s="278">
        <v>29808.79</v>
      </c>
      <c r="J99" s="279"/>
      <c r="K99" s="24"/>
    </row>
    <row r="100" spans="1:11">
      <c r="F100" s="3"/>
      <c r="G100" s="106"/>
      <c r="H100" s="107"/>
      <c r="I100" s="278"/>
      <c r="J100" s="279"/>
      <c r="K100" s="24"/>
    </row>
    <row r="101" spans="1:11">
      <c r="E101" s="46">
        <f>D51-E99</f>
        <v>0</v>
      </c>
      <c r="F101" s="3"/>
      <c r="G101" s="27"/>
      <c r="H101" s="41"/>
      <c r="I101" s="282"/>
      <c r="J101" s="283"/>
      <c r="K101" s="24"/>
    </row>
    <row r="102" spans="1:11">
      <c r="F102" s="3"/>
      <c r="G102" s="89" t="s">
        <v>18</v>
      </c>
      <c r="H102" s="88"/>
      <c r="I102" s="289">
        <f>SUM(I98:J101)</f>
        <v>87395.72</v>
      </c>
      <c r="J102" s="290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99:C99"/>
    <mergeCell ref="I99:J99"/>
    <mergeCell ref="I100:J100"/>
    <mergeCell ref="I101:J101"/>
    <mergeCell ref="I102:J102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A56:K56"/>
    <mergeCell ref="A2:K2"/>
    <mergeCell ref="A4:K4"/>
    <mergeCell ref="A6:F6"/>
    <mergeCell ref="G6:K6"/>
    <mergeCell ref="A51:B5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54</vt:i4>
      </vt:variant>
      <vt:variant>
        <vt:lpstr>Intervalos nomeados</vt:lpstr>
      </vt:variant>
      <vt:variant>
        <vt:i4>28</vt:i4>
      </vt:variant>
    </vt:vector>
  </HeadingPairs>
  <TitlesOfParts>
    <vt:vector size="82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David Ouvidor</cp:lastModifiedBy>
  <cp:lastPrinted>2020-09-01T11:36:39Z</cp:lastPrinted>
  <dcterms:created xsi:type="dcterms:W3CDTF">2016-11-16T16:48:10Z</dcterms:created>
  <dcterms:modified xsi:type="dcterms:W3CDTF">2020-09-10T17:23:23Z</dcterms:modified>
</cp:coreProperties>
</file>