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ECHAPORA\2019\"/>
    </mc:Choice>
  </mc:AlternateContent>
  <xr:revisionPtr revIDLastSave="0" documentId="13_ncr:1_{4A0B2A5A-91F5-451D-BE8F-07BDC0E97E51}" xr6:coauthVersionLast="45" xr6:coauthVersionMax="45" xr10:uidLastSave="{00000000-0000-0000-0000-000000000000}"/>
  <bookViews>
    <workbookView xWindow="-120" yWindow="-120" windowWidth="20730" windowHeight="11160" firstSheet="21" activeTab="21" xr2:uid="{00000000-000D-0000-FFFF-FFFF00000000}"/>
  </bookViews>
  <sheets>
    <sheet name="CEF Abril 2018" sheetId="53" state="hidden" r:id="rId1"/>
    <sheet name="CEF Maio 2018" sheetId="54" state="hidden" r:id="rId2"/>
    <sheet name="CEF Junho 2018" sheetId="56" state="hidden" r:id="rId3"/>
    <sheet name="CEF Julho 2018" sheetId="57" state="hidden" r:id="rId4"/>
    <sheet name="CEF Agosto 2018" sheetId="58" state="hidden" r:id="rId5"/>
    <sheet name="CEF Setembro 2018" sheetId="59" state="hidden" r:id="rId6"/>
    <sheet name="CEF Outubro 2018" sheetId="61" state="hidden" r:id="rId7"/>
    <sheet name="CEF Novembro 2018" sheetId="62" state="hidden" r:id="rId8"/>
    <sheet name="CEF Dezembro 2018" sheetId="65" state="hidden" r:id="rId9"/>
    <sheet name="CEF Janeiro 2019" sheetId="67" state="hidden" r:id="rId10"/>
    <sheet name="CEF Fevereiro 2019" sheetId="68" state="hidden" r:id="rId11"/>
    <sheet name="CEF Março 2019" sheetId="71" state="hidden" r:id="rId12"/>
    <sheet name="CEF Abril 2019" sheetId="74" state="hidden" r:id="rId13"/>
    <sheet name="CEF Maio 2019" sheetId="76" state="hidden" r:id="rId14"/>
    <sheet name="CEF Junho 2019" sheetId="78" state="hidden" r:id="rId15"/>
    <sheet name="CEF Julho 2019" sheetId="80" state="hidden" r:id="rId16"/>
    <sheet name="CEF Agosto 2019" sheetId="82" state="hidden" r:id="rId17"/>
    <sheet name="CEF Setembro 2019" sheetId="84" state="hidden" r:id="rId18"/>
    <sheet name="CEF Outubro 2019" sheetId="86" state="hidden" r:id="rId19"/>
    <sheet name="CEF Novembro 2019" sheetId="88" state="hidden" r:id="rId20"/>
    <sheet name="CEF Dezembro 2019" sheetId="90" state="hidden" r:id="rId21"/>
    <sheet name="CEF Fevereiro 2020" sheetId="94" r:id="rId22"/>
  </sheets>
  <definedNames>
    <definedName name="_xlnm.Print_Area" localSheetId="0">'CEF Abril 2018'!$A$82:$K$129</definedName>
    <definedName name="_xlnm.Print_Area" localSheetId="12">'CEF Abril 2019'!$A$60:$K$106</definedName>
    <definedName name="_xlnm.Print_Area" localSheetId="4">'CEF Agosto 2018'!$A$53:$K$100</definedName>
    <definedName name="_xlnm.Print_Area" localSheetId="16">'CEF Agosto 2019'!$A$62:$K$108</definedName>
    <definedName name="_xlnm.Print_Area" localSheetId="8">'CEF Dezembro 2018'!$A$53:$K$99</definedName>
    <definedName name="_xlnm.Print_Area" localSheetId="20">'CEF Dezembro 2019'!$A$73:$K$119</definedName>
    <definedName name="_xlnm.Print_Area" localSheetId="10">'CEF Fevereiro 2019'!$A$56:$K$102</definedName>
    <definedName name="_xlnm.Print_Area" localSheetId="21">'CEF Fevereiro 2020'!$A$62:$K$108</definedName>
    <definedName name="_xlnm.Print_Area" localSheetId="9">'CEF Janeiro 2019'!$A$59:$K$105</definedName>
    <definedName name="_xlnm.Print_Area" localSheetId="3">'CEF Julho 2018'!$A$70:$K$117</definedName>
    <definedName name="_xlnm.Print_Area" localSheetId="15">'CEF Julho 2019'!$A$69:$K$115</definedName>
    <definedName name="_xlnm.Print_Area" localSheetId="2">'CEF Junho 2018'!$A$92:$K$139</definedName>
    <definedName name="_xlnm.Print_Area" localSheetId="14">'CEF Junho 2019'!$A$67:$K$114</definedName>
    <definedName name="_xlnm.Print_Area" localSheetId="1">'CEF Maio 2018'!$A$109:$K$156</definedName>
    <definedName name="_xlnm.Print_Area" localSheetId="13">'CEF Maio 2019'!$A$59:$K$105</definedName>
    <definedName name="_xlnm.Print_Area" localSheetId="11">'CEF Março 2019'!$A$62:$K$108</definedName>
    <definedName name="_xlnm.Print_Area" localSheetId="7">'CEF Novembro 2018'!$A$65:$K$112</definedName>
    <definedName name="_xlnm.Print_Area" localSheetId="19">'CEF Novembro 2019'!$A$63:$K$109</definedName>
    <definedName name="_xlnm.Print_Area" localSheetId="6">'CEF Outubro 2018'!$A$55:$K$102</definedName>
    <definedName name="_xlnm.Print_Area" localSheetId="18">'CEF Outubro 2019'!$A$60:$K$106</definedName>
    <definedName name="_xlnm.Print_Area" localSheetId="5">'CEF Setembro 2018'!$A$47:$K$94</definedName>
    <definedName name="_xlnm.Print_Area" localSheetId="17">'CEF Setembro 2019'!$A$56:$K$102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74" l="1"/>
  <c r="I97" i="78" l="1"/>
  <c r="I103" i="90"/>
  <c r="I93" i="88"/>
  <c r="I90" i="86"/>
  <c r="I86" i="84"/>
  <c r="I92" i="82"/>
  <c r="I99" i="80"/>
  <c r="I119" i="90"/>
  <c r="E115" i="90"/>
  <c r="E114" i="90"/>
  <c r="E113" i="90"/>
  <c r="I112" i="90"/>
  <c r="E112" i="90"/>
  <c r="E111" i="90"/>
  <c r="E110" i="90"/>
  <c r="E109" i="90"/>
  <c r="E108" i="90"/>
  <c r="E107" i="90"/>
  <c r="E106" i="90"/>
  <c r="E105" i="90"/>
  <c r="I104" i="90"/>
  <c r="E104" i="90"/>
  <c r="E103" i="90"/>
  <c r="E102" i="90"/>
  <c r="E101" i="90"/>
  <c r="E100" i="90"/>
  <c r="E99" i="90"/>
  <c r="E98" i="90"/>
  <c r="I97" i="90"/>
  <c r="E97" i="90"/>
  <c r="I96" i="90"/>
  <c r="E96" i="90"/>
  <c r="E95" i="90"/>
  <c r="E94" i="90"/>
  <c r="E93" i="90"/>
  <c r="E92" i="90"/>
  <c r="E91" i="90"/>
  <c r="E90" i="90"/>
  <c r="I89" i="90"/>
  <c r="E89" i="90"/>
  <c r="I88" i="90"/>
  <c r="E88" i="90"/>
  <c r="E87" i="90"/>
  <c r="E86" i="90"/>
  <c r="E85" i="90"/>
  <c r="E84" i="90"/>
  <c r="I83" i="90"/>
  <c r="E83" i="90"/>
  <c r="I82" i="90"/>
  <c r="E82" i="90"/>
  <c r="I81" i="90"/>
  <c r="E81" i="90"/>
  <c r="I80" i="90"/>
  <c r="E80" i="90"/>
  <c r="I79" i="90"/>
  <c r="E79" i="90"/>
  <c r="E69" i="90"/>
  <c r="D69" i="90"/>
  <c r="I84" i="90" l="1"/>
  <c r="K84" i="90" s="1"/>
  <c r="E117" i="90"/>
  <c r="E118" i="90" s="1"/>
  <c r="I109" i="88" l="1"/>
  <c r="E105" i="88"/>
  <c r="E104" i="88"/>
  <c r="E103" i="88"/>
  <c r="I102" i="88"/>
  <c r="E102" i="88"/>
  <c r="E101" i="88"/>
  <c r="E100" i="88"/>
  <c r="E99" i="88"/>
  <c r="E98" i="88"/>
  <c r="E97" i="88"/>
  <c r="E96" i="88"/>
  <c r="E95" i="88"/>
  <c r="I94" i="88"/>
  <c r="E94" i="88"/>
  <c r="E93" i="88"/>
  <c r="E92" i="88"/>
  <c r="E91" i="88"/>
  <c r="E90" i="88"/>
  <c r="E89" i="88"/>
  <c r="E88" i="88"/>
  <c r="I87" i="88"/>
  <c r="E87" i="88"/>
  <c r="I86" i="88"/>
  <c r="E86" i="88"/>
  <c r="E85" i="88"/>
  <c r="E84" i="88"/>
  <c r="E83" i="88"/>
  <c r="E82" i="88"/>
  <c r="E81" i="88"/>
  <c r="E80" i="88"/>
  <c r="I79" i="88"/>
  <c r="E79" i="88"/>
  <c r="I78" i="88"/>
  <c r="E78" i="88"/>
  <c r="E77" i="88"/>
  <c r="E76" i="88"/>
  <c r="E75" i="88"/>
  <c r="E74" i="88"/>
  <c r="I73" i="88"/>
  <c r="E73" i="88"/>
  <c r="I72" i="88"/>
  <c r="E72" i="88"/>
  <c r="I71" i="88"/>
  <c r="E71" i="88"/>
  <c r="I70" i="88"/>
  <c r="E70" i="88"/>
  <c r="I69" i="88"/>
  <c r="E69" i="88"/>
  <c r="E59" i="88"/>
  <c r="D59" i="88"/>
  <c r="E107" i="88" l="1"/>
  <c r="E108" i="88" s="1"/>
  <c r="I74" i="88"/>
  <c r="K74" i="88" s="1"/>
  <c r="I106" i="86" l="1"/>
  <c r="E102" i="86"/>
  <c r="E101" i="86"/>
  <c r="E100" i="86"/>
  <c r="I99" i="86"/>
  <c r="E99" i="86"/>
  <c r="E98" i="86"/>
  <c r="E97" i="86"/>
  <c r="E96" i="86"/>
  <c r="E95" i="86"/>
  <c r="E94" i="86"/>
  <c r="E93" i="86"/>
  <c r="E92" i="86"/>
  <c r="I91" i="86"/>
  <c r="E91" i="86"/>
  <c r="E90" i="86"/>
  <c r="E89" i="86"/>
  <c r="E88" i="86"/>
  <c r="E87" i="86"/>
  <c r="E86" i="86"/>
  <c r="E85" i="86"/>
  <c r="I84" i="86"/>
  <c r="E84" i="86"/>
  <c r="I83" i="86"/>
  <c r="E83" i="86"/>
  <c r="E82" i="86"/>
  <c r="E81" i="86"/>
  <c r="E80" i="86"/>
  <c r="E79" i="86"/>
  <c r="E78" i="86"/>
  <c r="E77" i="86"/>
  <c r="I76" i="86"/>
  <c r="E76" i="86"/>
  <c r="I75" i="86"/>
  <c r="E75" i="86"/>
  <c r="E74" i="86"/>
  <c r="E73" i="86"/>
  <c r="E72" i="86"/>
  <c r="E71" i="86"/>
  <c r="I70" i="86"/>
  <c r="E70" i="86"/>
  <c r="I69" i="86"/>
  <c r="E69" i="86"/>
  <c r="I68" i="86"/>
  <c r="E68" i="86"/>
  <c r="I67" i="86"/>
  <c r="E67" i="86"/>
  <c r="I66" i="86"/>
  <c r="E66" i="86"/>
  <c r="E56" i="86"/>
  <c r="D56" i="86"/>
  <c r="I71" i="86" l="1"/>
  <c r="K71" i="86" s="1"/>
  <c r="E104" i="86"/>
  <c r="E105" i="86" s="1"/>
  <c r="I102" i="84" l="1"/>
  <c r="E98" i="84"/>
  <c r="E97" i="84"/>
  <c r="E96" i="84"/>
  <c r="I95" i="84"/>
  <c r="E95" i="84"/>
  <c r="E94" i="84"/>
  <c r="E93" i="84"/>
  <c r="E92" i="84"/>
  <c r="E91" i="84"/>
  <c r="E90" i="84"/>
  <c r="E89" i="84"/>
  <c r="E88" i="84"/>
  <c r="I87" i="84"/>
  <c r="E87" i="84"/>
  <c r="E86" i="84"/>
  <c r="E85" i="84"/>
  <c r="E84" i="84"/>
  <c r="E83" i="84"/>
  <c r="E82" i="84"/>
  <c r="E81" i="84"/>
  <c r="I80" i="84"/>
  <c r="E80" i="84"/>
  <c r="I79" i="84"/>
  <c r="E79" i="84"/>
  <c r="E78" i="84"/>
  <c r="E77" i="84"/>
  <c r="E76" i="84"/>
  <c r="E75" i="84"/>
  <c r="E74" i="84"/>
  <c r="E73" i="84"/>
  <c r="I72" i="84"/>
  <c r="E72" i="84"/>
  <c r="I71" i="84"/>
  <c r="E71" i="84"/>
  <c r="E70" i="84"/>
  <c r="E69" i="84"/>
  <c r="E68" i="84"/>
  <c r="E67" i="84"/>
  <c r="I66" i="84"/>
  <c r="E66" i="84"/>
  <c r="I65" i="84"/>
  <c r="E65" i="84"/>
  <c r="I64" i="84"/>
  <c r="E64" i="84"/>
  <c r="I63" i="84"/>
  <c r="E63" i="84"/>
  <c r="I62" i="84"/>
  <c r="E62" i="84"/>
  <c r="E52" i="84"/>
  <c r="D52" i="84"/>
  <c r="E100" i="84" l="1"/>
  <c r="E101" i="84" s="1"/>
  <c r="I67" i="84"/>
  <c r="K67" i="84" s="1"/>
  <c r="I108" i="82" l="1"/>
  <c r="E104" i="82"/>
  <c r="E103" i="82"/>
  <c r="E102" i="82"/>
  <c r="I101" i="82"/>
  <c r="E101" i="82"/>
  <c r="E100" i="82"/>
  <c r="E99" i="82"/>
  <c r="E98" i="82"/>
  <c r="E97" i="82"/>
  <c r="E96" i="82"/>
  <c r="E95" i="82"/>
  <c r="E94" i="82"/>
  <c r="I93" i="82"/>
  <c r="E93" i="82"/>
  <c r="E92" i="82"/>
  <c r="E91" i="82"/>
  <c r="E90" i="82"/>
  <c r="E89" i="82"/>
  <c r="E88" i="82"/>
  <c r="E87" i="82"/>
  <c r="I86" i="82"/>
  <c r="E86" i="82"/>
  <c r="I85" i="82"/>
  <c r="E85" i="82"/>
  <c r="E84" i="82"/>
  <c r="E83" i="82"/>
  <c r="E82" i="82"/>
  <c r="E81" i="82"/>
  <c r="E80" i="82"/>
  <c r="E79" i="82"/>
  <c r="I78" i="82"/>
  <c r="E78" i="82"/>
  <c r="I77" i="82"/>
  <c r="E77" i="82"/>
  <c r="E76" i="82"/>
  <c r="E75" i="82"/>
  <c r="E74" i="82"/>
  <c r="E73" i="82"/>
  <c r="I72" i="82"/>
  <c r="E72" i="82"/>
  <c r="I71" i="82"/>
  <c r="E71" i="82"/>
  <c r="I70" i="82"/>
  <c r="E70" i="82"/>
  <c r="I69" i="82"/>
  <c r="E69" i="82"/>
  <c r="I68" i="82"/>
  <c r="E68" i="82"/>
  <c r="E58" i="82"/>
  <c r="D58" i="82"/>
  <c r="E106" i="82" l="1"/>
  <c r="E107" i="82" s="1"/>
  <c r="I73" i="82"/>
  <c r="K73" i="82" s="1"/>
  <c r="I115" i="80" l="1"/>
  <c r="E111" i="80"/>
  <c r="E110" i="80"/>
  <c r="E109" i="80"/>
  <c r="I108" i="80"/>
  <c r="E108" i="80"/>
  <c r="E107" i="80"/>
  <c r="E106" i="80"/>
  <c r="E105" i="80"/>
  <c r="E104" i="80"/>
  <c r="E103" i="80"/>
  <c r="E102" i="80"/>
  <c r="E101" i="80"/>
  <c r="I100" i="80"/>
  <c r="E100" i="80"/>
  <c r="E99" i="80"/>
  <c r="E98" i="80"/>
  <c r="E97" i="80"/>
  <c r="E96" i="80"/>
  <c r="E95" i="80"/>
  <c r="E94" i="80"/>
  <c r="I93" i="80"/>
  <c r="E93" i="80"/>
  <c r="I92" i="80"/>
  <c r="E92" i="80"/>
  <c r="E91" i="80"/>
  <c r="E90" i="80"/>
  <c r="E89" i="80"/>
  <c r="E88" i="80"/>
  <c r="E87" i="80"/>
  <c r="E86" i="80"/>
  <c r="I85" i="80"/>
  <c r="E85" i="80"/>
  <c r="I84" i="80"/>
  <c r="E84" i="80"/>
  <c r="E83" i="80"/>
  <c r="E82" i="80"/>
  <c r="E81" i="80"/>
  <c r="E80" i="80"/>
  <c r="I79" i="80"/>
  <c r="E79" i="80"/>
  <c r="I78" i="80"/>
  <c r="E78" i="80"/>
  <c r="I77" i="80"/>
  <c r="E77" i="80"/>
  <c r="I76" i="80"/>
  <c r="E76" i="80"/>
  <c r="I75" i="80"/>
  <c r="E75" i="80"/>
  <c r="E65" i="80"/>
  <c r="D65" i="80"/>
  <c r="E113" i="80" l="1"/>
  <c r="E114" i="80" s="1"/>
  <c r="I80" i="80"/>
  <c r="K80" i="80" s="1"/>
  <c r="I113" i="78" l="1"/>
  <c r="E109" i="78"/>
  <c r="E108" i="78"/>
  <c r="E107" i="78"/>
  <c r="I106" i="78"/>
  <c r="E106" i="78"/>
  <c r="E105" i="78"/>
  <c r="E89" i="78"/>
  <c r="E104" i="78"/>
  <c r="E102" i="78"/>
  <c r="E101" i="78"/>
  <c r="E100" i="78"/>
  <c r="E99" i="78"/>
  <c r="I98" i="78"/>
  <c r="E98" i="78"/>
  <c r="E97" i="78"/>
  <c r="E96" i="78"/>
  <c r="E95" i="78"/>
  <c r="E94" i="78"/>
  <c r="E93" i="78"/>
  <c r="E92" i="78"/>
  <c r="I91" i="78"/>
  <c r="E91" i="78"/>
  <c r="I90" i="78"/>
  <c r="E90" i="78"/>
  <c r="E88" i="78"/>
  <c r="E103" i="78"/>
  <c r="E87" i="78"/>
  <c r="E86" i="78"/>
  <c r="E85" i="78"/>
  <c r="E84" i="78"/>
  <c r="I83" i="78"/>
  <c r="E83" i="78"/>
  <c r="I82" i="78"/>
  <c r="E82" i="78"/>
  <c r="E81" i="78"/>
  <c r="E80" i="78"/>
  <c r="E79" i="78"/>
  <c r="E78" i="78"/>
  <c r="I77" i="78"/>
  <c r="E77" i="78"/>
  <c r="I76" i="78"/>
  <c r="E76" i="78"/>
  <c r="I75" i="78"/>
  <c r="E75" i="78"/>
  <c r="I74" i="78"/>
  <c r="E74" i="78"/>
  <c r="I73" i="78"/>
  <c r="E73" i="78"/>
  <c r="E63" i="78"/>
  <c r="D63" i="78"/>
  <c r="E111" i="78" l="1"/>
  <c r="E112" i="78" s="1"/>
  <c r="I78" i="78"/>
  <c r="K78" i="78" s="1"/>
  <c r="I89" i="76" l="1"/>
  <c r="I105" i="76"/>
  <c r="E101" i="76"/>
  <c r="E100" i="76"/>
  <c r="E99" i="76"/>
  <c r="I98" i="76"/>
  <c r="E98" i="76"/>
  <c r="E97" i="76"/>
  <c r="E96" i="76"/>
  <c r="E95" i="76"/>
  <c r="E94" i="76"/>
  <c r="E93" i="76"/>
  <c r="E92" i="76"/>
  <c r="E91" i="76"/>
  <c r="I90" i="76"/>
  <c r="E90" i="76"/>
  <c r="E89" i="76"/>
  <c r="E88" i="76"/>
  <c r="E87" i="76"/>
  <c r="E86" i="76"/>
  <c r="E85" i="76"/>
  <c r="E84" i="76"/>
  <c r="I83" i="76"/>
  <c r="E83" i="76"/>
  <c r="I82" i="76"/>
  <c r="E82" i="76"/>
  <c r="E80" i="76"/>
  <c r="E81" i="76"/>
  <c r="E79" i="76"/>
  <c r="E78" i="76"/>
  <c r="E77" i="76"/>
  <c r="E76" i="76"/>
  <c r="I75" i="76"/>
  <c r="E75" i="76"/>
  <c r="I74" i="76"/>
  <c r="E74" i="76"/>
  <c r="E73" i="76"/>
  <c r="E72" i="76"/>
  <c r="E71" i="76"/>
  <c r="E70" i="76"/>
  <c r="I69" i="76"/>
  <c r="E69" i="76"/>
  <c r="I68" i="76"/>
  <c r="E68" i="76"/>
  <c r="I67" i="76"/>
  <c r="E67" i="76"/>
  <c r="I66" i="76"/>
  <c r="E66" i="76"/>
  <c r="I65" i="76"/>
  <c r="E65" i="76"/>
  <c r="E55" i="76"/>
  <c r="D55" i="76"/>
  <c r="I70" i="76" l="1"/>
  <c r="K70" i="76" s="1"/>
  <c r="E103" i="76"/>
  <c r="E104" i="76" s="1"/>
  <c r="I106" i="74" l="1"/>
  <c r="E102" i="74"/>
  <c r="E101" i="74"/>
  <c r="E100" i="74"/>
  <c r="I99" i="74"/>
  <c r="E99" i="74"/>
  <c r="E98" i="74"/>
  <c r="E97" i="74"/>
  <c r="E96" i="74"/>
  <c r="E95" i="74"/>
  <c r="E94" i="74"/>
  <c r="E93" i="74"/>
  <c r="E92" i="74"/>
  <c r="I91" i="74"/>
  <c r="E91" i="74"/>
  <c r="E90" i="74"/>
  <c r="E89" i="74"/>
  <c r="E88" i="74"/>
  <c r="E87" i="74"/>
  <c r="E86" i="74"/>
  <c r="E85" i="74"/>
  <c r="I84" i="74"/>
  <c r="E84" i="74"/>
  <c r="I83" i="74"/>
  <c r="E83" i="74"/>
  <c r="E82" i="74"/>
  <c r="E81" i="74"/>
  <c r="E80" i="74"/>
  <c r="E79" i="74"/>
  <c r="E78" i="74"/>
  <c r="E77" i="74"/>
  <c r="I76" i="74"/>
  <c r="E76" i="74"/>
  <c r="I75" i="74"/>
  <c r="E75" i="74"/>
  <c r="E74" i="74"/>
  <c r="E73" i="74"/>
  <c r="E72" i="74"/>
  <c r="E71" i="74"/>
  <c r="I70" i="74"/>
  <c r="E70" i="74"/>
  <c r="I69" i="74"/>
  <c r="E69" i="74"/>
  <c r="I68" i="74"/>
  <c r="E68" i="74"/>
  <c r="I67" i="74"/>
  <c r="E67" i="74"/>
  <c r="I66" i="74"/>
  <c r="E66" i="74"/>
  <c r="E56" i="74"/>
  <c r="D56" i="74"/>
  <c r="I71" i="74" l="1"/>
  <c r="K71" i="74" s="1"/>
  <c r="E104" i="74"/>
  <c r="E105" i="74" s="1"/>
  <c r="I108" i="71" l="1"/>
  <c r="E104" i="71"/>
  <c r="E103" i="71"/>
  <c r="E102" i="71"/>
  <c r="I101" i="71"/>
  <c r="E101" i="71"/>
  <c r="E100" i="71"/>
  <c r="E99" i="71"/>
  <c r="E74" i="71"/>
  <c r="E98" i="71"/>
  <c r="E97" i="71"/>
  <c r="E96" i="71"/>
  <c r="E95" i="71"/>
  <c r="I93" i="71"/>
  <c r="E94" i="71"/>
  <c r="I92" i="71"/>
  <c r="E93" i="71"/>
  <c r="E92" i="71"/>
  <c r="E91" i="71"/>
  <c r="E90" i="71"/>
  <c r="E89" i="71"/>
  <c r="E88" i="71"/>
  <c r="I86" i="71"/>
  <c r="E87" i="71"/>
  <c r="I85" i="71"/>
  <c r="E86" i="71"/>
  <c r="E85" i="71"/>
  <c r="E83" i="71"/>
  <c r="E84" i="71"/>
  <c r="E82" i="71"/>
  <c r="E81" i="71"/>
  <c r="E80" i="71"/>
  <c r="I78" i="71"/>
  <c r="E79" i="71"/>
  <c r="I77" i="71"/>
  <c r="E78" i="71"/>
  <c r="E77" i="71"/>
  <c r="E76" i="71"/>
  <c r="E75" i="71"/>
  <c r="E73" i="71"/>
  <c r="I72" i="71"/>
  <c r="E72" i="71"/>
  <c r="I71" i="71"/>
  <c r="E71" i="71"/>
  <c r="I70" i="71"/>
  <c r="E70" i="71"/>
  <c r="I69" i="71"/>
  <c r="E69" i="71"/>
  <c r="I68" i="71"/>
  <c r="E68" i="71"/>
  <c r="E58" i="71"/>
  <c r="D58" i="71"/>
  <c r="E106" i="71" l="1"/>
  <c r="E107" i="71" s="1"/>
  <c r="I73" i="71"/>
  <c r="K73" i="71" s="1"/>
  <c r="I67" i="67" l="1"/>
  <c r="I102" i="68" l="1"/>
  <c r="E98" i="68"/>
  <c r="E97" i="68"/>
  <c r="E96" i="68"/>
  <c r="I95" i="68"/>
  <c r="E95" i="68"/>
  <c r="E94" i="68"/>
  <c r="E93" i="68"/>
  <c r="E92" i="68"/>
  <c r="E91" i="68"/>
  <c r="E90" i="68"/>
  <c r="E89" i="68"/>
  <c r="E88" i="68"/>
  <c r="I87" i="68"/>
  <c r="E87" i="68"/>
  <c r="I86" i="68"/>
  <c r="E86" i="68"/>
  <c r="E85" i="68"/>
  <c r="E84" i="68"/>
  <c r="E83" i="68"/>
  <c r="E82" i="68"/>
  <c r="E81" i="68"/>
  <c r="I80" i="68"/>
  <c r="E80" i="68"/>
  <c r="I79" i="68"/>
  <c r="E79" i="68"/>
  <c r="E78" i="68"/>
  <c r="E77" i="68"/>
  <c r="E76" i="68"/>
  <c r="E75" i="68"/>
  <c r="E74" i="68"/>
  <c r="E73" i="68"/>
  <c r="I72" i="68"/>
  <c r="E72" i="68"/>
  <c r="I71" i="68"/>
  <c r="E71" i="68"/>
  <c r="E70" i="68"/>
  <c r="E69" i="68"/>
  <c r="E68" i="68"/>
  <c r="E67" i="68"/>
  <c r="I66" i="68"/>
  <c r="E66" i="68"/>
  <c r="I65" i="68"/>
  <c r="E65" i="68"/>
  <c r="I64" i="68"/>
  <c r="E64" i="68"/>
  <c r="I63" i="68"/>
  <c r="E63" i="68"/>
  <c r="I62" i="68"/>
  <c r="E62" i="68"/>
  <c r="E52" i="68"/>
  <c r="D52" i="68"/>
  <c r="E100" i="68" l="1"/>
  <c r="E101" i="68" s="1"/>
  <c r="I67" i="68"/>
  <c r="K67" i="68" s="1"/>
  <c r="I76" i="67"/>
  <c r="I98" i="67" l="1"/>
  <c r="I105" i="67"/>
  <c r="E101" i="67"/>
  <c r="E100" i="67"/>
  <c r="E99" i="67"/>
  <c r="E98" i="67"/>
  <c r="E97" i="67"/>
  <c r="E96" i="67"/>
  <c r="E95" i="67"/>
  <c r="E86" i="67"/>
  <c r="E71" i="67"/>
  <c r="E77" i="67"/>
  <c r="E88" i="67"/>
  <c r="I90" i="67"/>
  <c r="E94" i="67"/>
  <c r="I89" i="67"/>
  <c r="E93" i="67"/>
  <c r="E92" i="67"/>
  <c r="E91" i="67"/>
  <c r="E90" i="67"/>
  <c r="E89" i="67"/>
  <c r="E87" i="67"/>
  <c r="I83" i="67"/>
  <c r="E85" i="67"/>
  <c r="I82" i="67"/>
  <c r="E84" i="67"/>
  <c r="E83" i="67"/>
  <c r="E82" i="67"/>
  <c r="E81" i="67"/>
  <c r="E80" i="67"/>
  <c r="E79" i="67"/>
  <c r="E78" i="67"/>
  <c r="I75" i="67"/>
  <c r="E76" i="67"/>
  <c r="I74" i="67"/>
  <c r="E75" i="67"/>
  <c r="E74" i="67"/>
  <c r="E73" i="67"/>
  <c r="E72" i="67"/>
  <c r="E70" i="67"/>
  <c r="I69" i="67"/>
  <c r="E69" i="67"/>
  <c r="I68" i="67"/>
  <c r="E68" i="67"/>
  <c r="E67" i="67"/>
  <c r="I66" i="67"/>
  <c r="E66" i="67"/>
  <c r="I65" i="67"/>
  <c r="E65" i="67"/>
  <c r="E55" i="67"/>
  <c r="D55" i="67"/>
  <c r="I70" i="67" l="1"/>
  <c r="K70" i="67" s="1"/>
  <c r="E103" i="67"/>
  <c r="E104" i="67" s="1"/>
  <c r="I99" i="65"/>
  <c r="E95" i="65"/>
  <c r="E94" i="65"/>
  <c r="E93" i="65"/>
  <c r="I92" i="65"/>
  <c r="E92" i="65"/>
  <c r="E91" i="65"/>
  <c r="E90" i="65"/>
  <c r="E89" i="65"/>
  <c r="E88" i="65"/>
  <c r="E87" i="65"/>
  <c r="E86" i="65"/>
  <c r="E85" i="65"/>
  <c r="I84" i="65"/>
  <c r="E59" i="65"/>
  <c r="I83" i="65"/>
  <c r="E71" i="65"/>
  <c r="E84" i="65"/>
  <c r="E83" i="65"/>
  <c r="E82" i="65"/>
  <c r="E81" i="65"/>
  <c r="E80" i="65"/>
  <c r="I77" i="65"/>
  <c r="E79" i="65"/>
  <c r="I76" i="65"/>
  <c r="E78" i="65"/>
  <c r="E77" i="65"/>
  <c r="E76" i="65"/>
  <c r="E75" i="65"/>
  <c r="E74" i="65"/>
  <c r="E73" i="65"/>
  <c r="E72" i="65"/>
  <c r="I69" i="65"/>
  <c r="E70" i="65"/>
  <c r="I68" i="65"/>
  <c r="E69" i="65"/>
  <c r="E68" i="65"/>
  <c r="E67" i="65"/>
  <c r="E66" i="65"/>
  <c r="E65" i="65"/>
  <c r="I63" i="65"/>
  <c r="E63" i="65"/>
  <c r="I62" i="65"/>
  <c r="E64" i="65"/>
  <c r="I61" i="65"/>
  <c r="E62" i="65"/>
  <c r="I60" i="65"/>
  <c r="E61" i="65"/>
  <c r="I59" i="65"/>
  <c r="E60" i="65"/>
  <c r="E49" i="65"/>
  <c r="D49" i="65"/>
  <c r="E97" i="65" l="1"/>
  <c r="E98" i="65" s="1"/>
  <c r="I64" i="65"/>
  <c r="K64" i="65" s="1"/>
  <c r="I95" i="62"/>
  <c r="I85" i="61"/>
  <c r="I77" i="59"/>
  <c r="E107" i="62" l="1"/>
  <c r="E106" i="62"/>
  <c r="E105" i="62"/>
  <c r="I104" i="62"/>
  <c r="E104" i="62"/>
  <c r="E103" i="62"/>
  <c r="E102" i="62"/>
  <c r="E101" i="62"/>
  <c r="E100" i="62"/>
  <c r="E99" i="62"/>
  <c r="E98" i="62"/>
  <c r="E97" i="62"/>
  <c r="I96" i="62"/>
  <c r="E96" i="62"/>
  <c r="E95" i="62"/>
  <c r="E94" i="62"/>
  <c r="E93" i="62"/>
  <c r="E92" i="62"/>
  <c r="E91" i="62"/>
  <c r="E90" i="62"/>
  <c r="I89" i="62"/>
  <c r="E89" i="62"/>
  <c r="I88" i="62"/>
  <c r="E88" i="62"/>
  <c r="E87" i="62"/>
  <c r="E86" i="62"/>
  <c r="E85" i="62"/>
  <c r="E84" i="62"/>
  <c r="E83" i="62"/>
  <c r="E82" i="62"/>
  <c r="I81" i="62"/>
  <c r="E81" i="62"/>
  <c r="I80" i="62"/>
  <c r="E80" i="62"/>
  <c r="E79" i="62"/>
  <c r="E78" i="62"/>
  <c r="E77" i="62"/>
  <c r="E76" i="62"/>
  <c r="I75" i="62"/>
  <c r="E75" i="62"/>
  <c r="I74" i="62"/>
  <c r="E74" i="62"/>
  <c r="I73" i="62"/>
  <c r="E73" i="62"/>
  <c r="I72" i="62"/>
  <c r="E72" i="62"/>
  <c r="I71" i="62"/>
  <c r="E71" i="62"/>
  <c r="E61" i="62"/>
  <c r="D61" i="62"/>
  <c r="E97" i="61"/>
  <c r="E96" i="61"/>
  <c r="E95" i="61"/>
  <c r="I94" i="61"/>
  <c r="E94" i="61"/>
  <c r="E93" i="61"/>
  <c r="E92" i="61"/>
  <c r="E91" i="61"/>
  <c r="E90" i="61"/>
  <c r="E89" i="61"/>
  <c r="E88" i="61"/>
  <c r="E87" i="61"/>
  <c r="I86" i="61"/>
  <c r="E86" i="61"/>
  <c r="E85" i="61"/>
  <c r="E68" i="61"/>
  <c r="E71" i="61"/>
  <c r="E84" i="61"/>
  <c r="E83" i="61"/>
  <c r="E82" i="61"/>
  <c r="I79" i="61"/>
  <c r="E81" i="61"/>
  <c r="I78" i="61"/>
  <c r="E80" i="61"/>
  <c r="E79" i="61"/>
  <c r="E78" i="61"/>
  <c r="E74" i="61"/>
  <c r="E77" i="61"/>
  <c r="E76" i="61"/>
  <c r="E75" i="61"/>
  <c r="I71" i="61"/>
  <c r="E73" i="61"/>
  <c r="I70" i="61"/>
  <c r="E72" i="61"/>
  <c r="E70" i="61"/>
  <c r="E69" i="61"/>
  <c r="E67" i="61"/>
  <c r="E66" i="61"/>
  <c r="I65" i="61"/>
  <c r="E65" i="61"/>
  <c r="I64" i="61"/>
  <c r="E64" i="61"/>
  <c r="I63" i="61"/>
  <c r="E63" i="61"/>
  <c r="I62" i="61"/>
  <c r="E62" i="61"/>
  <c r="I61" i="61"/>
  <c r="E61" i="61"/>
  <c r="E51" i="61"/>
  <c r="D51" i="61"/>
  <c r="E109" i="62" l="1"/>
  <c r="E111" i="62" s="1"/>
  <c r="I76" i="62"/>
  <c r="K76" i="62" s="1"/>
  <c r="E99" i="61"/>
  <c r="E101" i="61" s="1"/>
  <c r="I66" i="61"/>
  <c r="K66" i="61" s="1"/>
  <c r="I86" i="59" l="1"/>
  <c r="I92" i="58"/>
  <c r="I109" i="57"/>
  <c r="E89" i="59"/>
  <c r="E88" i="59"/>
  <c r="E87" i="59"/>
  <c r="E86" i="59"/>
  <c r="E85" i="59"/>
  <c r="E84" i="59"/>
  <c r="E83" i="59"/>
  <c r="E82" i="59"/>
  <c r="E81" i="59"/>
  <c r="E80" i="59"/>
  <c r="E79" i="59"/>
  <c r="I78" i="59"/>
  <c r="E78" i="59"/>
  <c r="E77" i="59"/>
  <c r="E76" i="59"/>
  <c r="E75" i="59"/>
  <c r="E74" i="59"/>
  <c r="E73" i="59"/>
  <c r="E72" i="59"/>
  <c r="I71" i="59"/>
  <c r="E71" i="59"/>
  <c r="I70" i="59"/>
  <c r="E70" i="59"/>
  <c r="E69" i="59"/>
  <c r="E68" i="59"/>
  <c r="E67" i="59"/>
  <c r="E66" i="59"/>
  <c r="E65" i="59"/>
  <c r="E64" i="59"/>
  <c r="I63" i="59"/>
  <c r="E63" i="59"/>
  <c r="I62" i="59"/>
  <c r="E62" i="59"/>
  <c r="E61" i="59"/>
  <c r="E60" i="59"/>
  <c r="E59" i="59"/>
  <c r="E58" i="59"/>
  <c r="I57" i="59"/>
  <c r="E57" i="59"/>
  <c r="I56" i="59"/>
  <c r="E56" i="59"/>
  <c r="I55" i="59"/>
  <c r="E55" i="59"/>
  <c r="I54" i="59"/>
  <c r="E54" i="59"/>
  <c r="I53" i="59"/>
  <c r="E53" i="59"/>
  <c r="E43" i="59"/>
  <c r="D43" i="59"/>
  <c r="E95" i="58"/>
  <c r="E94" i="58"/>
  <c r="E93" i="58"/>
  <c r="E92" i="58"/>
  <c r="E91" i="58"/>
  <c r="E90" i="58"/>
  <c r="E89" i="58"/>
  <c r="E88" i="58"/>
  <c r="E87" i="58"/>
  <c r="E86" i="58"/>
  <c r="E85" i="58"/>
  <c r="I84" i="58"/>
  <c r="E84" i="58"/>
  <c r="E83" i="58"/>
  <c r="E82" i="58"/>
  <c r="E81" i="58"/>
  <c r="E80" i="58"/>
  <c r="E79" i="58"/>
  <c r="E78" i="58"/>
  <c r="I77" i="58"/>
  <c r="E77" i="58"/>
  <c r="I76" i="58"/>
  <c r="E76" i="58"/>
  <c r="E75" i="58"/>
  <c r="E74" i="58"/>
  <c r="E73" i="58"/>
  <c r="E72" i="58"/>
  <c r="E71" i="58"/>
  <c r="E70" i="58"/>
  <c r="I69" i="58"/>
  <c r="E69" i="58"/>
  <c r="I68" i="58"/>
  <c r="E68" i="58"/>
  <c r="E67" i="58"/>
  <c r="E66" i="58"/>
  <c r="E65" i="58"/>
  <c r="E64" i="58"/>
  <c r="I63" i="58"/>
  <c r="E63" i="58"/>
  <c r="I62" i="58"/>
  <c r="E62" i="58"/>
  <c r="I61" i="58"/>
  <c r="E61" i="58"/>
  <c r="I60" i="58"/>
  <c r="E60" i="58"/>
  <c r="I59" i="58"/>
  <c r="E59" i="58"/>
  <c r="E49" i="58"/>
  <c r="D49" i="58"/>
  <c r="E112" i="57"/>
  <c r="E111" i="57"/>
  <c r="E110" i="57"/>
  <c r="E109" i="57"/>
  <c r="E108" i="57"/>
  <c r="E107" i="57"/>
  <c r="E106" i="57"/>
  <c r="E105" i="57"/>
  <c r="E104" i="57"/>
  <c r="E103" i="57"/>
  <c r="E102" i="57"/>
  <c r="I101" i="57"/>
  <c r="E101" i="57"/>
  <c r="E100" i="57"/>
  <c r="E99" i="57"/>
  <c r="E79" i="57"/>
  <c r="E78" i="57"/>
  <c r="E95" i="57"/>
  <c r="E77" i="57"/>
  <c r="I94" i="57"/>
  <c r="E89" i="57"/>
  <c r="I93" i="57"/>
  <c r="E97" i="57"/>
  <c r="E96" i="57"/>
  <c r="E94" i="57"/>
  <c r="E93" i="57"/>
  <c r="E92" i="57"/>
  <c r="E91" i="57"/>
  <c r="E90" i="57"/>
  <c r="I86" i="57"/>
  <c r="E88" i="57"/>
  <c r="I85" i="57"/>
  <c r="E87" i="57"/>
  <c r="E86" i="57"/>
  <c r="E85" i="57"/>
  <c r="E84" i="57"/>
  <c r="I80" i="57"/>
  <c r="E83" i="57"/>
  <c r="I79" i="57"/>
  <c r="E82" i="57"/>
  <c r="I78" i="57"/>
  <c r="E81" i="57"/>
  <c r="I77" i="57"/>
  <c r="E80" i="57"/>
  <c r="I76" i="57"/>
  <c r="E76" i="57"/>
  <c r="E66" i="57"/>
  <c r="D66" i="57"/>
  <c r="I58" i="59" l="1"/>
  <c r="K58" i="59" s="1"/>
  <c r="E91" i="59"/>
  <c r="E93" i="59" s="1"/>
  <c r="I96" i="57"/>
  <c r="E114" i="57"/>
  <c r="E116" i="57" s="1"/>
  <c r="I81" i="57"/>
  <c r="K81" i="57" s="1"/>
  <c r="E97" i="58"/>
  <c r="E99" i="58" s="1"/>
  <c r="I64" i="58"/>
  <c r="K64" i="58" s="1"/>
  <c r="I79" i="58"/>
  <c r="E112" i="56"/>
  <c r="E134" i="56"/>
  <c r="E133" i="56"/>
  <c r="E132" i="56"/>
  <c r="I131" i="56"/>
  <c r="E131" i="56"/>
  <c r="E130" i="56"/>
  <c r="E129" i="56"/>
  <c r="E128" i="56"/>
  <c r="E127" i="56"/>
  <c r="E126" i="56"/>
  <c r="E125" i="56"/>
  <c r="E124" i="56"/>
  <c r="I123" i="56"/>
  <c r="E123" i="56"/>
  <c r="E122" i="56"/>
  <c r="E121" i="56"/>
  <c r="E120" i="56"/>
  <c r="E119" i="56"/>
  <c r="E118" i="56"/>
  <c r="E117" i="56"/>
  <c r="I116" i="56"/>
  <c r="E116" i="56"/>
  <c r="I115" i="56"/>
  <c r="E105" i="56"/>
  <c r="E107" i="56"/>
  <c r="E115" i="56"/>
  <c r="E114" i="56"/>
  <c r="E113" i="56"/>
  <c r="E111" i="56"/>
  <c r="I108" i="56"/>
  <c r="E110" i="56"/>
  <c r="I107" i="56"/>
  <c r="E109" i="56"/>
  <c r="E108" i="56"/>
  <c r="E106" i="56"/>
  <c r="E104" i="56"/>
  <c r="E103" i="56"/>
  <c r="I102" i="56"/>
  <c r="E102" i="56"/>
  <c r="I101" i="56"/>
  <c r="E101" i="56"/>
  <c r="I100" i="56"/>
  <c r="E100" i="56"/>
  <c r="I99" i="56"/>
  <c r="E99" i="56"/>
  <c r="I98" i="56"/>
  <c r="E98" i="56"/>
  <c r="E88" i="56"/>
  <c r="D88" i="56"/>
  <c r="I84" i="71" l="1"/>
  <c r="I88" i="71" s="1"/>
  <c r="I78" i="68"/>
  <c r="I82" i="68" s="1"/>
  <c r="I81" i="67"/>
  <c r="I85" i="67" s="1"/>
  <c r="I75" i="65"/>
  <c r="I79" i="65" s="1"/>
  <c r="I87" i="62"/>
  <c r="I91" i="62" s="1"/>
  <c r="I69" i="59"/>
  <c r="I73" i="59" s="1"/>
  <c r="I77" i="61" s="1"/>
  <c r="I81" i="61" s="1"/>
  <c r="I118" i="56"/>
  <c r="E136" i="56"/>
  <c r="E138" i="56" s="1"/>
  <c r="I103" i="56"/>
  <c r="K103" i="56" s="1"/>
  <c r="I121" i="53"/>
  <c r="I95" i="90" l="1"/>
  <c r="I99" i="90" s="1"/>
  <c r="I85" i="88"/>
  <c r="I89" i="88" s="1"/>
  <c r="I82" i="86"/>
  <c r="I86" i="86" s="1"/>
  <c r="I78" i="84"/>
  <c r="I82" i="84" s="1"/>
  <c r="I84" i="82"/>
  <c r="I88" i="82" s="1"/>
  <c r="I91" i="80"/>
  <c r="I95" i="80" s="1"/>
  <c r="I89" i="78"/>
  <c r="I93" i="78" s="1"/>
  <c r="I81" i="76"/>
  <c r="I85" i="76" s="1"/>
  <c r="I82" i="74"/>
  <c r="I86" i="74" s="1"/>
  <c r="I129" i="53"/>
  <c r="I152" i="54" s="1"/>
  <c r="I156" i="54" s="1"/>
  <c r="I135" i="56" s="1"/>
  <c r="I139" i="56" s="1"/>
  <c r="I113" i="57" s="1"/>
  <c r="I117" i="57" s="1"/>
  <c r="I96" i="58" s="1"/>
  <c r="I100" i="58" s="1"/>
  <c r="I90" i="59" s="1"/>
  <c r="I94" i="59" s="1"/>
  <c r="I98" i="61" s="1"/>
  <c r="I102" i="61" s="1"/>
  <c r="I108" i="62" s="1"/>
  <c r="I112" i="62" s="1"/>
  <c r="E116" i="54" l="1"/>
  <c r="E151" i="54" l="1"/>
  <c r="E150" i="54"/>
  <c r="E149" i="54"/>
  <c r="I148" i="54"/>
  <c r="E148" i="54"/>
  <c r="E147" i="54"/>
  <c r="E146" i="54"/>
  <c r="E145" i="54"/>
  <c r="E144" i="54"/>
  <c r="E143" i="54"/>
  <c r="E142" i="54"/>
  <c r="E141" i="54"/>
  <c r="I140" i="54"/>
  <c r="E140" i="54"/>
  <c r="E139" i="54"/>
  <c r="E138" i="54"/>
  <c r="E137" i="54"/>
  <c r="E136" i="54"/>
  <c r="E135" i="54"/>
  <c r="E134" i="54"/>
  <c r="I133" i="54"/>
  <c r="E133" i="54"/>
  <c r="I132" i="54"/>
  <c r="E132" i="54"/>
  <c r="E131" i="54"/>
  <c r="E122" i="54"/>
  <c r="E125" i="54"/>
  <c r="E120" i="54"/>
  <c r="E117" i="54"/>
  <c r="E121" i="54"/>
  <c r="I125" i="54"/>
  <c r="I124" i="54"/>
  <c r="E126" i="54"/>
  <c r="E129" i="54"/>
  <c r="E128" i="54"/>
  <c r="E127" i="54"/>
  <c r="E124" i="54"/>
  <c r="I119" i="54"/>
  <c r="E123" i="54"/>
  <c r="I118" i="54"/>
  <c r="E119" i="54"/>
  <c r="I117" i="54"/>
  <c r="E118" i="54"/>
  <c r="I116" i="54"/>
  <c r="I115" i="54"/>
  <c r="E115" i="54"/>
  <c r="E105" i="54"/>
  <c r="D105" i="54"/>
  <c r="E122" i="53"/>
  <c r="E124" i="53"/>
  <c r="E123" i="53"/>
  <c r="I122" i="53"/>
  <c r="I145" i="54" s="1"/>
  <c r="E121" i="53"/>
  <c r="E120" i="53"/>
  <c r="E119" i="53"/>
  <c r="E118" i="53"/>
  <c r="E117" i="53"/>
  <c r="E116" i="53"/>
  <c r="E115" i="53"/>
  <c r="E114" i="53"/>
  <c r="I113" i="53"/>
  <c r="I115" i="53" s="1"/>
  <c r="I138" i="54" s="1"/>
  <c r="E113" i="53"/>
  <c r="E112" i="53"/>
  <c r="E111" i="53"/>
  <c r="E110" i="53"/>
  <c r="E109" i="53"/>
  <c r="E108" i="53"/>
  <c r="E107" i="53"/>
  <c r="I106" i="53"/>
  <c r="E106" i="53"/>
  <c r="I105" i="53"/>
  <c r="E105" i="53"/>
  <c r="E104" i="53"/>
  <c r="E103" i="53"/>
  <c r="E102" i="53"/>
  <c r="E101" i="53"/>
  <c r="E100" i="53"/>
  <c r="E99" i="53"/>
  <c r="I98" i="53"/>
  <c r="E98" i="53"/>
  <c r="I97" i="53"/>
  <c r="E97" i="53"/>
  <c r="E96" i="53"/>
  <c r="E95" i="53"/>
  <c r="E94" i="53"/>
  <c r="E93" i="53"/>
  <c r="I92" i="53"/>
  <c r="E92" i="53"/>
  <c r="I91" i="53"/>
  <c r="E91" i="53"/>
  <c r="I90" i="53"/>
  <c r="E90" i="53"/>
  <c r="I89" i="53"/>
  <c r="E89" i="53"/>
  <c r="I88" i="53"/>
  <c r="E88" i="53"/>
  <c r="E78" i="53"/>
  <c r="D78" i="53"/>
  <c r="F10" i="53"/>
  <c r="F11" i="53" s="1"/>
  <c r="F12" i="53" s="1"/>
  <c r="F13" i="53" s="1"/>
  <c r="F14" i="53" s="1"/>
  <c r="F15" i="53" s="1"/>
  <c r="F16" i="53" s="1"/>
  <c r="F17" i="53" s="1"/>
  <c r="F18" i="53" s="1"/>
  <c r="F19" i="53" s="1"/>
  <c r="F20" i="53" s="1"/>
  <c r="F21" i="53" s="1"/>
  <c r="F22" i="53" s="1"/>
  <c r="F23" i="53" s="1"/>
  <c r="F24" i="53" s="1"/>
  <c r="F25" i="53" s="1"/>
  <c r="F26" i="53" s="1"/>
  <c r="F27" i="53" s="1"/>
  <c r="F28" i="53" s="1"/>
  <c r="F29" i="53" s="1"/>
  <c r="F30" i="53" s="1"/>
  <c r="F31" i="53" s="1"/>
  <c r="F32" i="53" s="1"/>
  <c r="F33" i="53" s="1"/>
  <c r="F34" i="53" s="1"/>
  <c r="F35" i="53" s="1"/>
  <c r="F36" i="53" s="1"/>
  <c r="F37" i="53" s="1"/>
  <c r="F38" i="53" s="1"/>
  <c r="F39" i="53" s="1"/>
  <c r="F40" i="53" s="1"/>
  <c r="F41" i="53" s="1"/>
  <c r="F42" i="53" s="1"/>
  <c r="F43" i="53" s="1"/>
  <c r="F44" i="53" s="1"/>
  <c r="F45" i="53" s="1"/>
  <c r="F46" i="53" s="1"/>
  <c r="F47" i="53" s="1"/>
  <c r="F48" i="53" s="1"/>
  <c r="F49" i="53" s="1"/>
  <c r="F50" i="53" s="1"/>
  <c r="F51" i="53" s="1"/>
  <c r="F52" i="53" s="1"/>
  <c r="F53" i="53" s="1"/>
  <c r="F54" i="53" s="1"/>
  <c r="F55" i="53" s="1"/>
  <c r="F56" i="53" s="1"/>
  <c r="F57" i="53" s="1"/>
  <c r="F58" i="53" s="1"/>
  <c r="F59" i="53" s="1"/>
  <c r="F60" i="53" s="1"/>
  <c r="F61" i="53" s="1"/>
  <c r="F62" i="53" s="1"/>
  <c r="F63" i="53" s="1"/>
  <c r="F64" i="53" s="1"/>
  <c r="F65" i="53" s="1"/>
  <c r="F66" i="53" s="1"/>
  <c r="F67" i="53" s="1"/>
  <c r="F68" i="53" s="1"/>
  <c r="F69" i="53" s="1"/>
  <c r="F70" i="53" s="1"/>
  <c r="F71" i="53" s="1"/>
  <c r="F72" i="53" s="1"/>
  <c r="F73" i="53" s="1"/>
  <c r="F74" i="53" s="1"/>
  <c r="F75" i="53" s="1"/>
  <c r="F76" i="53" s="1"/>
  <c r="I93" i="53" l="1"/>
  <c r="I101" i="53"/>
  <c r="I123" i="54" s="1"/>
  <c r="I128" i="54" s="1"/>
  <c r="I106" i="56" s="1"/>
  <c r="I111" i="56" s="1"/>
  <c r="I84" i="57" s="1"/>
  <c r="I89" i="57" s="1"/>
  <c r="I67" i="58" s="1"/>
  <c r="I72" i="58" s="1"/>
  <c r="I61" i="59" s="1"/>
  <c r="I66" i="59" s="1"/>
  <c r="I69" i="61" s="1"/>
  <c r="I74" i="61" s="1"/>
  <c r="I79" i="62" s="1"/>
  <c r="I84" i="62" s="1"/>
  <c r="I67" i="65" s="1"/>
  <c r="I72" i="65" s="1"/>
  <c r="I73" i="67" s="1"/>
  <c r="I78" i="67" s="1"/>
  <c r="I70" i="68" s="1"/>
  <c r="I75" i="68" s="1"/>
  <c r="I76" i="71" s="1"/>
  <c r="I81" i="71" s="1"/>
  <c r="I74" i="74" s="1"/>
  <c r="I79" i="74" s="1"/>
  <c r="I73" i="76" s="1"/>
  <c r="I78" i="76" s="1"/>
  <c r="I81" i="78" s="1"/>
  <c r="I86" i="78" s="1"/>
  <c r="I83" i="80" s="1"/>
  <c r="I88" i="80" s="1"/>
  <c r="I76" i="82" s="1"/>
  <c r="I81" i="82" s="1"/>
  <c r="I70" i="84" s="1"/>
  <c r="I75" i="84" s="1"/>
  <c r="I74" i="86" s="1"/>
  <c r="I79" i="86" s="1"/>
  <c r="I77" i="88" s="1"/>
  <c r="I82" i="88" s="1"/>
  <c r="I87" i="90" s="1"/>
  <c r="I92" i="90" s="1"/>
  <c r="I149" i="54"/>
  <c r="I128" i="56" s="1"/>
  <c r="I132" i="56" s="1"/>
  <c r="I106" i="57" s="1"/>
  <c r="I110" i="57" s="1"/>
  <c r="I89" i="58" s="1"/>
  <c r="I93" i="58" s="1"/>
  <c r="I83" i="59" s="1"/>
  <c r="I87" i="59" s="1"/>
  <c r="I91" i="61" s="1"/>
  <c r="I95" i="61" s="1"/>
  <c r="I101" i="62" s="1"/>
  <c r="I105" i="62" s="1"/>
  <c r="I89" i="65" s="1"/>
  <c r="I93" i="65" s="1"/>
  <c r="I95" i="67" s="1"/>
  <c r="I99" i="67" s="1"/>
  <c r="I92" i="68" s="1"/>
  <c r="I96" i="68" s="1"/>
  <c r="I98" i="71" s="1"/>
  <c r="I102" i="71" s="1"/>
  <c r="I96" i="74" s="1"/>
  <c r="I100" i="74" s="1"/>
  <c r="I95" i="76" s="1"/>
  <c r="I99" i="76" s="1"/>
  <c r="I103" i="78" s="1"/>
  <c r="I107" i="78" s="1"/>
  <c r="I105" i="80" s="1"/>
  <c r="I109" i="80" s="1"/>
  <c r="I98" i="82" s="1"/>
  <c r="I102" i="82" s="1"/>
  <c r="I92" i="84" s="1"/>
  <c r="I96" i="84" s="1"/>
  <c r="I96" i="86" s="1"/>
  <c r="I100" i="86" s="1"/>
  <c r="I99" i="88" s="1"/>
  <c r="I103" i="88" s="1"/>
  <c r="I109" i="90" s="1"/>
  <c r="I113" i="90" s="1"/>
  <c r="F78" i="53"/>
  <c r="F9" i="54" s="1"/>
  <c r="F10" i="54" s="1"/>
  <c r="F11" i="54" s="1"/>
  <c r="F12" i="54" s="1"/>
  <c r="F13" i="54" s="1"/>
  <c r="F14" i="54" s="1"/>
  <c r="F15" i="54" s="1"/>
  <c r="F16" i="54" s="1"/>
  <c r="F17" i="54" s="1"/>
  <c r="F18" i="54" s="1"/>
  <c r="F19" i="54" s="1"/>
  <c r="F20" i="54" s="1"/>
  <c r="F21" i="54" s="1"/>
  <c r="F22" i="54" s="1"/>
  <c r="F23" i="54" s="1"/>
  <c r="F24" i="54" s="1"/>
  <c r="F25" i="54" s="1"/>
  <c r="F26" i="54" s="1"/>
  <c r="F27" i="54" s="1"/>
  <c r="F28" i="54" s="1"/>
  <c r="F29" i="54" s="1"/>
  <c r="F30" i="54" s="1"/>
  <c r="F31" i="54" s="1"/>
  <c r="F32" i="54" s="1"/>
  <c r="F33" i="54" s="1"/>
  <c r="F34" i="54" s="1"/>
  <c r="F35" i="54" s="1"/>
  <c r="F36" i="54" s="1"/>
  <c r="F37" i="54" s="1"/>
  <c r="F38" i="54" s="1"/>
  <c r="F39" i="54" s="1"/>
  <c r="F40" i="54" s="1"/>
  <c r="F41" i="54" s="1"/>
  <c r="F42" i="54" s="1"/>
  <c r="F43" i="54" s="1"/>
  <c r="F44" i="54" s="1"/>
  <c r="F45" i="54" s="1"/>
  <c r="F46" i="54" s="1"/>
  <c r="F47" i="54" s="1"/>
  <c r="F48" i="54" s="1"/>
  <c r="F49" i="54" s="1"/>
  <c r="F50" i="54" s="1"/>
  <c r="F51" i="54" s="1"/>
  <c r="F52" i="54" s="1"/>
  <c r="F53" i="54" s="1"/>
  <c r="F54" i="54" s="1"/>
  <c r="F55" i="54" s="1"/>
  <c r="F56" i="54" s="1"/>
  <c r="F57" i="54" s="1"/>
  <c r="F58" i="54" s="1"/>
  <c r="F59" i="54" s="1"/>
  <c r="F60" i="54" s="1"/>
  <c r="F61" i="54" s="1"/>
  <c r="F62" i="54" s="1"/>
  <c r="F63" i="54" s="1"/>
  <c r="F64" i="54" s="1"/>
  <c r="F65" i="54" s="1"/>
  <c r="F66" i="54" s="1"/>
  <c r="F67" i="54" s="1"/>
  <c r="F68" i="54" s="1"/>
  <c r="F69" i="54" s="1"/>
  <c r="F70" i="54" s="1"/>
  <c r="F71" i="54" s="1"/>
  <c r="F72" i="54" s="1"/>
  <c r="F73" i="54" s="1"/>
  <c r="F74" i="54" s="1"/>
  <c r="F75" i="54" s="1"/>
  <c r="F76" i="54" s="1"/>
  <c r="F77" i="54" s="1"/>
  <c r="F78" i="54" s="1"/>
  <c r="F79" i="54" s="1"/>
  <c r="F80" i="54" s="1"/>
  <c r="F81" i="54" s="1"/>
  <c r="F82" i="54" s="1"/>
  <c r="F83" i="54" s="1"/>
  <c r="F84" i="54" s="1"/>
  <c r="F85" i="54" s="1"/>
  <c r="F86" i="54" s="1"/>
  <c r="F87" i="54" s="1"/>
  <c r="F88" i="54" s="1"/>
  <c r="F89" i="54" s="1"/>
  <c r="F90" i="54" s="1"/>
  <c r="F91" i="54" s="1"/>
  <c r="F92" i="54" s="1"/>
  <c r="F93" i="54" s="1"/>
  <c r="F94" i="54" s="1"/>
  <c r="F95" i="54" s="1"/>
  <c r="F96" i="54" s="1"/>
  <c r="F97" i="54" s="1"/>
  <c r="F98" i="54" s="1"/>
  <c r="F99" i="54" s="1"/>
  <c r="F100" i="54" s="1"/>
  <c r="F101" i="54" s="1"/>
  <c r="F102" i="54" s="1"/>
  <c r="F103" i="54" s="1"/>
  <c r="I142" i="54"/>
  <c r="E153" i="54"/>
  <c r="I135" i="54"/>
  <c r="I120" i="54"/>
  <c r="K120" i="54" s="1"/>
  <c r="I108" i="53"/>
  <c r="I99" i="57" l="1"/>
  <c r="I103" i="57" s="1"/>
  <c r="I82" i="58" s="1"/>
  <c r="I86" i="58" s="1"/>
  <c r="I76" i="59" s="1"/>
  <c r="I80" i="59" s="1"/>
  <c r="I84" i="61" s="1"/>
  <c r="I88" i="61" s="1"/>
  <c r="I94" i="62" s="1"/>
  <c r="I98" i="62" s="1"/>
  <c r="I82" i="65" s="1"/>
  <c r="I86" i="65" s="1"/>
  <c r="I88" i="67" s="1"/>
  <c r="I92" i="67" s="1"/>
  <c r="I85" i="68" s="1"/>
  <c r="I89" i="68" s="1"/>
  <c r="I91" i="71" s="1"/>
  <c r="I95" i="71" s="1"/>
  <c r="I89" i="74" s="1"/>
  <c r="I93" i="74" s="1"/>
  <c r="I121" i="56"/>
  <c r="I125" i="56" s="1"/>
  <c r="F105" i="54"/>
  <c r="F9" i="56" s="1"/>
  <c r="F10" i="56" l="1"/>
  <c r="F11" i="56" s="1"/>
  <c r="F12" i="56" s="1"/>
  <c r="F13" i="56" s="1"/>
  <c r="F14" i="56" s="1"/>
  <c r="F15" i="56" s="1"/>
  <c r="F16" i="56" s="1"/>
  <c r="F17" i="56" s="1"/>
  <c r="F18" i="56" s="1"/>
  <c r="F19" i="56" s="1"/>
  <c r="F20" i="56" s="1"/>
  <c r="F21" i="56" s="1"/>
  <c r="F22" i="56" s="1"/>
  <c r="F23" i="56" s="1"/>
  <c r="F24" i="56" s="1"/>
  <c r="F25" i="56" s="1"/>
  <c r="F26" i="56" s="1"/>
  <c r="F27" i="56" s="1"/>
  <c r="F28" i="56" s="1"/>
  <c r="F29" i="56" s="1"/>
  <c r="F30" i="56" s="1"/>
  <c r="F31" i="56" s="1"/>
  <c r="F32" i="56" s="1"/>
  <c r="F33" i="56" s="1"/>
  <c r="F34" i="56" s="1"/>
  <c r="F35" i="56" s="1"/>
  <c r="F36" i="56" s="1"/>
  <c r="F37" i="56" s="1"/>
  <c r="F38" i="56" s="1"/>
  <c r="F39" i="56" s="1"/>
  <c r="F40" i="56" s="1"/>
  <c r="F41" i="56" s="1"/>
  <c r="F42" i="56" s="1"/>
  <c r="F43" i="56" s="1"/>
  <c r="F44" i="56" s="1"/>
  <c r="F45" i="56" s="1"/>
  <c r="F46" i="56" s="1"/>
  <c r="F47" i="56" s="1"/>
  <c r="F48" i="56" s="1"/>
  <c r="F49" i="56" s="1"/>
  <c r="F50" i="56" s="1"/>
  <c r="F51" i="56" s="1"/>
  <c r="F52" i="56" s="1"/>
  <c r="F53" i="56" s="1"/>
  <c r="F54" i="56" s="1"/>
  <c r="F55" i="56" s="1"/>
  <c r="F56" i="56" s="1"/>
  <c r="F57" i="56" s="1"/>
  <c r="F58" i="56" s="1"/>
  <c r="F59" i="56" s="1"/>
  <c r="F60" i="56" s="1"/>
  <c r="F61" i="56" s="1"/>
  <c r="F62" i="56" s="1"/>
  <c r="F63" i="56" s="1"/>
  <c r="F64" i="56" s="1"/>
  <c r="F65" i="56" s="1"/>
  <c r="F66" i="56" s="1"/>
  <c r="F67" i="56" s="1"/>
  <c r="F68" i="56" s="1"/>
  <c r="F69" i="56" s="1"/>
  <c r="F70" i="56" s="1"/>
  <c r="F71" i="56" s="1"/>
  <c r="F72" i="56" s="1"/>
  <c r="F73" i="56" s="1"/>
  <c r="F74" i="56" s="1"/>
  <c r="F75" i="56" s="1"/>
  <c r="F76" i="56" s="1"/>
  <c r="F77" i="56" s="1"/>
  <c r="F78" i="56" s="1"/>
  <c r="F79" i="56" s="1"/>
  <c r="F80" i="56" s="1"/>
  <c r="F81" i="56" s="1"/>
  <c r="F82" i="56" s="1"/>
  <c r="F83" i="56" s="1"/>
  <c r="F84" i="56" s="1"/>
  <c r="F85" i="56" s="1"/>
  <c r="F88" i="56"/>
  <c r="F9" i="57" s="1"/>
  <c r="I88" i="76"/>
  <c r="L93" i="74"/>
  <c r="I92" i="76" l="1"/>
  <c r="L91" i="76"/>
  <c r="F10" i="57"/>
  <c r="F11" i="57" s="1"/>
  <c r="F12" i="57" s="1"/>
  <c r="F13" i="57" s="1"/>
  <c r="F14" i="57" s="1"/>
  <c r="F15" i="57" s="1"/>
  <c r="F16" i="57" s="1"/>
  <c r="F17" i="57" s="1"/>
  <c r="F18" i="57" s="1"/>
  <c r="F19" i="57" s="1"/>
  <c r="F20" i="57" s="1"/>
  <c r="F21" i="57" s="1"/>
  <c r="F22" i="57" s="1"/>
  <c r="F23" i="57" s="1"/>
  <c r="F24" i="57" s="1"/>
  <c r="F25" i="57" s="1"/>
  <c r="F26" i="57" s="1"/>
  <c r="F27" i="57" s="1"/>
  <c r="F28" i="57" s="1"/>
  <c r="F29" i="57" s="1"/>
  <c r="F30" i="57" s="1"/>
  <c r="F31" i="57" s="1"/>
  <c r="F32" i="57" s="1"/>
  <c r="F33" i="57" s="1"/>
  <c r="F34" i="57" s="1"/>
  <c r="F35" i="57" s="1"/>
  <c r="F36" i="57" s="1"/>
  <c r="F37" i="57" s="1"/>
  <c r="F38" i="57" s="1"/>
  <c r="F39" i="57" s="1"/>
  <c r="F40" i="57" s="1"/>
  <c r="F41" i="57" s="1"/>
  <c r="F42" i="57" s="1"/>
  <c r="F43" i="57" s="1"/>
  <c r="F44" i="57" s="1"/>
  <c r="F45" i="57" s="1"/>
  <c r="F46" i="57" s="1"/>
  <c r="F47" i="57" s="1"/>
  <c r="F48" i="57" s="1"/>
  <c r="F49" i="57" s="1"/>
  <c r="F50" i="57" s="1"/>
  <c r="F51" i="57" s="1"/>
  <c r="F52" i="57" s="1"/>
  <c r="F53" i="57" s="1"/>
  <c r="F54" i="57" s="1"/>
  <c r="F55" i="57" s="1"/>
  <c r="F56" i="57" s="1"/>
  <c r="F57" i="57" s="1"/>
  <c r="F58" i="57" s="1"/>
  <c r="F59" i="57" s="1"/>
  <c r="F60" i="57" s="1"/>
  <c r="F61" i="57" s="1"/>
  <c r="F62" i="57" s="1"/>
  <c r="F63" i="57" s="1"/>
  <c r="F64" i="57" s="1"/>
  <c r="F66" i="57"/>
  <c r="F9" i="58" s="1"/>
  <c r="F10" i="58" l="1"/>
  <c r="F11" i="58" s="1"/>
  <c r="F12" i="58" s="1"/>
  <c r="F13" i="58" s="1"/>
  <c r="F14" i="58" s="1"/>
  <c r="F15" i="58" s="1"/>
  <c r="F16" i="58" s="1"/>
  <c r="F17" i="58" s="1"/>
  <c r="F18" i="58" s="1"/>
  <c r="F19" i="58" s="1"/>
  <c r="F20" i="58" s="1"/>
  <c r="F21" i="58" s="1"/>
  <c r="F22" i="58" s="1"/>
  <c r="F23" i="58" s="1"/>
  <c r="F24" i="58" s="1"/>
  <c r="F25" i="58" s="1"/>
  <c r="F26" i="58" s="1"/>
  <c r="F27" i="58" s="1"/>
  <c r="F28" i="58" s="1"/>
  <c r="F29" i="58" s="1"/>
  <c r="F30" i="58" s="1"/>
  <c r="F31" i="58" s="1"/>
  <c r="F32" i="58" s="1"/>
  <c r="F33" i="58" s="1"/>
  <c r="F34" i="58" s="1"/>
  <c r="F35" i="58" s="1"/>
  <c r="F36" i="58" s="1"/>
  <c r="F37" i="58" s="1"/>
  <c r="F38" i="58" s="1"/>
  <c r="F39" i="58" s="1"/>
  <c r="F40" i="58" s="1"/>
  <c r="F41" i="58" s="1"/>
  <c r="F42" i="58" s="1"/>
  <c r="F43" i="58" s="1"/>
  <c r="F44" i="58" s="1"/>
  <c r="F45" i="58" s="1"/>
  <c r="F46" i="58" s="1"/>
  <c r="F47" i="58" s="1"/>
  <c r="F49" i="58"/>
  <c r="F9" i="59" s="1"/>
  <c r="I96" i="78"/>
  <c r="I100" i="78" s="1"/>
  <c r="I98" i="80" l="1"/>
  <c r="I102" i="80" s="1"/>
  <c r="F10" i="59"/>
  <c r="F11" i="59" s="1"/>
  <c r="F12" i="59" s="1"/>
  <c r="F13" i="59" s="1"/>
  <c r="F14" i="59" s="1"/>
  <c r="F15" i="59" s="1"/>
  <c r="F16" i="59" s="1"/>
  <c r="F17" i="59" s="1"/>
  <c r="F18" i="59" s="1"/>
  <c r="F19" i="59" s="1"/>
  <c r="F20" i="59" s="1"/>
  <c r="F21" i="59" s="1"/>
  <c r="F22" i="59" s="1"/>
  <c r="F23" i="59" s="1"/>
  <c r="F24" i="59" s="1"/>
  <c r="F25" i="59" s="1"/>
  <c r="F26" i="59" s="1"/>
  <c r="F27" i="59" s="1"/>
  <c r="F28" i="59" s="1"/>
  <c r="F29" i="59" s="1"/>
  <c r="F30" i="59" s="1"/>
  <c r="F31" i="59" s="1"/>
  <c r="F32" i="59" s="1"/>
  <c r="F33" i="59" s="1"/>
  <c r="F34" i="59" s="1"/>
  <c r="F35" i="59" s="1"/>
  <c r="F36" i="59" s="1"/>
  <c r="F37" i="59" s="1"/>
  <c r="F38" i="59" s="1"/>
  <c r="F39" i="59" s="1"/>
  <c r="F40" i="59" s="1"/>
  <c r="F41" i="59" s="1"/>
  <c r="F43" i="59"/>
  <c r="F9" i="61" s="1"/>
  <c r="F10" i="61" l="1"/>
  <c r="F11" i="61" s="1"/>
  <c r="F12" i="61" s="1"/>
  <c r="F13" i="61" s="1"/>
  <c r="F14" i="61" s="1"/>
  <c r="F15" i="61" s="1"/>
  <c r="F16" i="61" s="1"/>
  <c r="F17" i="61" s="1"/>
  <c r="F18" i="61" s="1"/>
  <c r="F19" i="61" s="1"/>
  <c r="F20" i="61" s="1"/>
  <c r="F21" i="61" s="1"/>
  <c r="F22" i="61" s="1"/>
  <c r="F23" i="61" s="1"/>
  <c r="F24" i="61" s="1"/>
  <c r="F25" i="61" s="1"/>
  <c r="F26" i="61" s="1"/>
  <c r="F27" i="61" s="1"/>
  <c r="F28" i="61" s="1"/>
  <c r="F29" i="61" s="1"/>
  <c r="F30" i="61" s="1"/>
  <c r="F31" i="61" s="1"/>
  <c r="F32" i="61" s="1"/>
  <c r="F33" i="61" s="1"/>
  <c r="F34" i="61" s="1"/>
  <c r="F35" i="61" s="1"/>
  <c r="F36" i="61" s="1"/>
  <c r="F37" i="61" s="1"/>
  <c r="F38" i="61" s="1"/>
  <c r="F39" i="61" s="1"/>
  <c r="F40" i="61" s="1"/>
  <c r="F41" i="61" s="1"/>
  <c r="F42" i="61" s="1"/>
  <c r="F43" i="61" s="1"/>
  <c r="F44" i="61" s="1"/>
  <c r="F45" i="61" s="1"/>
  <c r="F46" i="61" s="1"/>
  <c r="F47" i="61" s="1"/>
  <c r="F48" i="61" s="1"/>
  <c r="F49" i="61" s="1"/>
  <c r="F51" i="61"/>
  <c r="F9" i="62" s="1"/>
  <c r="I91" i="82"/>
  <c r="I95" i="82" s="1"/>
  <c r="I85" i="84" l="1"/>
  <c r="I89" i="84" s="1"/>
  <c r="F10" i="62"/>
  <c r="F11" i="62" s="1"/>
  <c r="F12" i="62" s="1"/>
  <c r="F13" i="62" s="1"/>
  <c r="F14" i="62" s="1"/>
  <c r="F15" i="62" s="1"/>
  <c r="F16" i="62" s="1"/>
  <c r="F17" i="62" s="1"/>
  <c r="F18" i="62" s="1"/>
  <c r="F19" i="62" s="1"/>
  <c r="F20" i="62" s="1"/>
  <c r="F21" i="62" s="1"/>
  <c r="F22" i="62" s="1"/>
  <c r="F23" i="62" s="1"/>
  <c r="F24" i="62" s="1"/>
  <c r="F25" i="62" s="1"/>
  <c r="F26" i="62" s="1"/>
  <c r="F27" i="62" s="1"/>
  <c r="F28" i="62" s="1"/>
  <c r="F29" i="62" s="1"/>
  <c r="F30" i="62" s="1"/>
  <c r="F31" i="62" s="1"/>
  <c r="F32" i="62" s="1"/>
  <c r="F33" i="62" s="1"/>
  <c r="F34" i="62" s="1"/>
  <c r="F35" i="62" s="1"/>
  <c r="F36" i="62" s="1"/>
  <c r="F37" i="62" s="1"/>
  <c r="F38" i="62" s="1"/>
  <c r="F39" i="62" s="1"/>
  <c r="F40" i="62" s="1"/>
  <c r="F41" i="62" s="1"/>
  <c r="F42" i="62" s="1"/>
  <c r="F43" i="62" s="1"/>
  <c r="F44" i="62" s="1"/>
  <c r="F45" i="62" s="1"/>
  <c r="F46" i="62" s="1"/>
  <c r="F47" i="62" s="1"/>
  <c r="F48" i="62" s="1"/>
  <c r="F49" i="62" s="1"/>
  <c r="F50" i="62" s="1"/>
  <c r="F51" i="62" s="1"/>
  <c r="F52" i="62" s="1"/>
  <c r="F53" i="62" s="1"/>
  <c r="F54" i="62" s="1"/>
  <c r="F55" i="62" s="1"/>
  <c r="F56" i="62" s="1"/>
  <c r="F57" i="62" s="1"/>
  <c r="F58" i="62" s="1"/>
  <c r="F59" i="62" s="1"/>
  <c r="F61" i="62"/>
  <c r="F9" i="65" s="1"/>
  <c r="I89" i="86" l="1"/>
  <c r="I93" i="86" s="1"/>
  <c r="F10" i="65"/>
  <c r="F11" i="65" s="1"/>
  <c r="F12" i="65" s="1"/>
  <c r="F13" i="65" s="1"/>
  <c r="F14" i="65" s="1"/>
  <c r="F15" i="65" s="1"/>
  <c r="F16" i="65" s="1"/>
  <c r="F17" i="65" s="1"/>
  <c r="F18" i="65" s="1"/>
  <c r="F19" i="65" s="1"/>
  <c r="F20" i="65" s="1"/>
  <c r="F21" i="65" s="1"/>
  <c r="F22" i="65" s="1"/>
  <c r="F23" i="65" s="1"/>
  <c r="F24" i="65" s="1"/>
  <c r="F25" i="65" s="1"/>
  <c r="F26" i="65" s="1"/>
  <c r="F27" i="65" s="1"/>
  <c r="F28" i="65" s="1"/>
  <c r="F29" i="65" s="1"/>
  <c r="F30" i="65" s="1"/>
  <c r="F31" i="65" s="1"/>
  <c r="F32" i="65" s="1"/>
  <c r="F33" i="65" s="1"/>
  <c r="F34" i="65" s="1"/>
  <c r="F35" i="65" s="1"/>
  <c r="F36" i="65" s="1"/>
  <c r="F37" i="65" s="1"/>
  <c r="F38" i="65" s="1"/>
  <c r="F39" i="65" s="1"/>
  <c r="F40" i="65" s="1"/>
  <c r="F41" i="65" s="1"/>
  <c r="F42" i="65" s="1"/>
  <c r="F43" i="65" s="1"/>
  <c r="F44" i="65" s="1"/>
  <c r="F45" i="65" s="1"/>
  <c r="F46" i="65" s="1"/>
  <c r="F47" i="65" s="1"/>
  <c r="F49" i="65"/>
  <c r="F9" i="67" s="1"/>
  <c r="I92" i="88" l="1"/>
  <c r="I96" i="88" s="1"/>
  <c r="F10" i="67"/>
  <c r="F11" i="67" s="1"/>
  <c r="F12" i="67" s="1"/>
  <c r="F13" i="67" s="1"/>
  <c r="F14" i="67" s="1"/>
  <c r="F15" i="67" s="1"/>
  <c r="F16" i="67" s="1"/>
  <c r="F17" i="67" s="1"/>
  <c r="F18" i="67" s="1"/>
  <c r="F19" i="67" s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F38" i="67" s="1"/>
  <c r="F39" i="67" s="1"/>
  <c r="F40" i="67" s="1"/>
  <c r="F41" i="67" s="1"/>
  <c r="F42" i="67" s="1"/>
  <c r="F43" i="67" s="1"/>
  <c r="F44" i="67" s="1"/>
  <c r="F45" i="67" s="1"/>
  <c r="F46" i="67" s="1"/>
  <c r="F47" i="67" s="1"/>
  <c r="F48" i="67" s="1"/>
  <c r="F49" i="67" s="1"/>
  <c r="F50" i="67" s="1"/>
  <c r="F51" i="67" s="1"/>
  <c r="F52" i="67" s="1"/>
  <c r="F53" i="67" s="1"/>
  <c r="F55" i="67"/>
  <c r="F9" i="68" s="1"/>
  <c r="I102" i="90" l="1"/>
  <c r="I106" i="90" s="1"/>
  <c r="F10" i="68"/>
  <c r="F11" i="68" s="1"/>
  <c r="F12" i="68" s="1"/>
  <c r="F13" i="68" s="1"/>
  <c r="F14" i="68" s="1"/>
  <c r="F15" i="68" s="1"/>
  <c r="F16" i="68" s="1"/>
  <c r="F17" i="68" s="1"/>
  <c r="F18" i="68" s="1"/>
  <c r="F19" i="68" s="1"/>
  <c r="F20" i="68" s="1"/>
  <c r="F21" i="68" s="1"/>
  <c r="F22" i="68" s="1"/>
  <c r="F23" i="68" s="1"/>
  <c r="F24" i="68" s="1"/>
  <c r="F25" i="68" s="1"/>
  <c r="F26" i="68" s="1"/>
  <c r="F27" i="68" s="1"/>
  <c r="F28" i="68" s="1"/>
  <c r="F29" i="68" s="1"/>
  <c r="F30" i="68" s="1"/>
  <c r="F31" i="68" s="1"/>
  <c r="F32" i="68" s="1"/>
  <c r="F33" i="68" s="1"/>
  <c r="F34" i="68" s="1"/>
  <c r="F35" i="68" s="1"/>
  <c r="F36" i="68" s="1"/>
  <c r="F37" i="68" s="1"/>
  <c r="F38" i="68" s="1"/>
  <c r="F39" i="68" s="1"/>
  <c r="F40" i="68" s="1"/>
  <c r="F41" i="68" s="1"/>
  <c r="F42" i="68" s="1"/>
  <c r="F43" i="68" s="1"/>
  <c r="F44" i="68" s="1"/>
  <c r="F45" i="68" s="1"/>
  <c r="F46" i="68" s="1"/>
  <c r="F47" i="68" s="1"/>
  <c r="F48" i="68" s="1"/>
  <c r="F49" i="68" s="1"/>
  <c r="F50" i="68" s="1"/>
  <c r="F52" i="68"/>
  <c r="F9" i="71" s="1"/>
  <c r="F10" i="71" l="1"/>
  <c r="F11" i="71" s="1"/>
  <c r="F12" i="71" s="1"/>
  <c r="F13" i="71" s="1"/>
  <c r="F14" i="71" s="1"/>
  <c r="F15" i="71" s="1"/>
  <c r="F16" i="71" s="1"/>
  <c r="F17" i="71" s="1"/>
  <c r="F18" i="71" s="1"/>
  <c r="F19" i="71" s="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F37" i="71" s="1"/>
  <c r="F38" i="71" s="1"/>
  <c r="F39" i="71" s="1"/>
  <c r="F40" i="71" s="1"/>
  <c r="F41" i="71" s="1"/>
  <c r="F42" i="71" s="1"/>
  <c r="F43" i="71" s="1"/>
  <c r="F44" i="71" s="1"/>
  <c r="F45" i="71" s="1"/>
  <c r="F46" i="71" s="1"/>
  <c r="F47" i="71" s="1"/>
  <c r="F48" i="71" s="1"/>
  <c r="F49" i="71" s="1"/>
  <c r="F50" i="71" s="1"/>
  <c r="F51" i="71" s="1"/>
  <c r="F52" i="71" s="1"/>
  <c r="F53" i="71" s="1"/>
  <c r="F54" i="71" s="1"/>
  <c r="F55" i="71" s="1"/>
  <c r="F56" i="71" s="1"/>
  <c r="F58" i="71"/>
  <c r="F9" i="74" s="1"/>
  <c r="F10" i="74" l="1"/>
  <c r="F11" i="74" s="1"/>
  <c r="F12" i="74" s="1"/>
  <c r="F13" i="74" s="1"/>
  <c r="F14" i="74" s="1"/>
  <c r="F15" i="74" s="1"/>
  <c r="F16" i="74" s="1"/>
  <c r="F17" i="74" s="1"/>
  <c r="F18" i="74" s="1"/>
  <c r="F19" i="74" s="1"/>
  <c r="F20" i="74" s="1"/>
  <c r="F21" i="74" s="1"/>
  <c r="F22" i="74" s="1"/>
  <c r="F23" i="74" s="1"/>
  <c r="F24" i="74" s="1"/>
  <c r="F25" i="74" s="1"/>
  <c r="F26" i="74" s="1"/>
  <c r="F27" i="74" s="1"/>
  <c r="F28" i="74" s="1"/>
  <c r="F29" i="74" s="1"/>
  <c r="F30" i="74" s="1"/>
  <c r="F31" i="74" s="1"/>
  <c r="F32" i="74" s="1"/>
  <c r="F33" i="74" s="1"/>
  <c r="F34" i="74" s="1"/>
  <c r="F35" i="74" s="1"/>
  <c r="F36" i="74" s="1"/>
  <c r="F37" i="74" s="1"/>
  <c r="F38" i="74" s="1"/>
  <c r="F39" i="74" s="1"/>
  <c r="F40" i="74" s="1"/>
  <c r="F41" i="74" s="1"/>
  <c r="F42" i="74" s="1"/>
  <c r="F43" i="74" s="1"/>
  <c r="F44" i="74" s="1"/>
  <c r="F45" i="74" s="1"/>
  <c r="F46" i="74" s="1"/>
  <c r="F47" i="74" s="1"/>
  <c r="F48" i="74" s="1"/>
  <c r="F49" i="74" s="1"/>
  <c r="F50" i="74" s="1"/>
  <c r="F51" i="74" s="1"/>
  <c r="F52" i="74" s="1"/>
  <c r="F53" i="74" s="1"/>
  <c r="F54" i="74" s="1"/>
  <c r="F56" i="74"/>
  <c r="F9" i="76" s="1"/>
  <c r="F10" i="76" l="1"/>
  <c r="F11" i="76" s="1"/>
  <c r="F12" i="76" s="1"/>
  <c r="F13" i="76" s="1"/>
  <c r="F14" i="76" s="1"/>
  <c r="F15" i="76" s="1"/>
  <c r="F16" i="76" s="1"/>
  <c r="F17" i="76" s="1"/>
  <c r="F18" i="76" s="1"/>
  <c r="F19" i="76" s="1"/>
  <c r="F20" i="76" s="1"/>
  <c r="F21" i="76" s="1"/>
  <c r="F22" i="76" s="1"/>
  <c r="F23" i="76" s="1"/>
  <c r="F24" i="76" s="1"/>
  <c r="F25" i="76" s="1"/>
  <c r="F26" i="76" s="1"/>
  <c r="F27" i="76" s="1"/>
  <c r="F28" i="76" s="1"/>
  <c r="F29" i="76" s="1"/>
  <c r="F30" i="76" s="1"/>
  <c r="F31" i="76" s="1"/>
  <c r="F32" i="76" s="1"/>
  <c r="F33" i="76" s="1"/>
  <c r="F34" i="76" s="1"/>
  <c r="F35" i="76" s="1"/>
  <c r="F36" i="76" s="1"/>
  <c r="F37" i="76" s="1"/>
  <c r="F38" i="76" s="1"/>
  <c r="F39" i="76" s="1"/>
  <c r="F40" i="76" s="1"/>
  <c r="F41" i="76" s="1"/>
  <c r="F42" i="76" s="1"/>
  <c r="F43" i="76" s="1"/>
  <c r="F44" i="76" s="1"/>
  <c r="F45" i="76" s="1"/>
  <c r="F46" i="76" s="1"/>
  <c r="F47" i="76" s="1"/>
  <c r="F48" i="76" s="1"/>
  <c r="F49" i="76" s="1"/>
  <c r="F50" i="76" s="1"/>
  <c r="F51" i="76" s="1"/>
  <c r="F52" i="76" s="1"/>
  <c r="F53" i="76" s="1"/>
  <c r="F55" i="76"/>
  <c r="F9" i="78" s="1"/>
  <c r="F10" i="78" l="1"/>
  <c r="F11" i="78" s="1"/>
  <c r="F12" i="78" s="1"/>
  <c r="F13" i="78" s="1"/>
  <c r="F14" i="78" s="1"/>
  <c r="F15" i="78" s="1"/>
  <c r="F16" i="78" s="1"/>
  <c r="F17" i="78" s="1"/>
  <c r="F18" i="78" s="1"/>
  <c r="F19" i="78" s="1"/>
  <c r="F20" i="78" s="1"/>
  <c r="F21" i="78" s="1"/>
  <c r="F22" i="78" s="1"/>
  <c r="F23" i="78" s="1"/>
  <c r="F24" i="78" s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F37" i="78" s="1"/>
  <c r="F38" i="78" s="1"/>
  <c r="F39" i="78" s="1"/>
  <c r="F40" i="78" s="1"/>
  <c r="F41" i="78" s="1"/>
  <c r="F42" i="78" s="1"/>
  <c r="F43" i="78" s="1"/>
  <c r="F44" i="78" s="1"/>
  <c r="F45" i="78" s="1"/>
  <c r="F46" i="78" s="1"/>
  <c r="F47" i="78" s="1"/>
  <c r="F48" i="78" s="1"/>
  <c r="F49" i="78" s="1"/>
  <c r="F50" i="78" s="1"/>
  <c r="F51" i="78" s="1"/>
  <c r="F52" i="78" s="1"/>
  <c r="F53" i="78" s="1"/>
  <c r="F54" i="78" s="1"/>
  <c r="F55" i="78" s="1"/>
  <c r="F56" i="78" s="1"/>
  <c r="F57" i="78" s="1"/>
  <c r="F58" i="78" s="1"/>
  <c r="F59" i="78" s="1"/>
  <c r="F60" i="78" s="1"/>
  <c r="F61" i="78" s="1"/>
  <c r="F63" i="78"/>
  <c r="F9" i="80" s="1"/>
  <c r="F10" i="80" l="1"/>
  <c r="F11" i="80" s="1"/>
  <c r="F12" i="80" s="1"/>
  <c r="F13" i="80" s="1"/>
  <c r="F14" i="80" s="1"/>
  <c r="F15" i="80" s="1"/>
  <c r="F16" i="80" s="1"/>
  <c r="F17" i="80" s="1"/>
  <c r="F18" i="80" s="1"/>
  <c r="F19" i="80" s="1"/>
  <c r="F20" i="80" s="1"/>
  <c r="F21" i="80" s="1"/>
  <c r="F22" i="80" s="1"/>
  <c r="F23" i="80" s="1"/>
  <c r="F24" i="80" s="1"/>
  <c r="F25" i="80" s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F38" i="80" s="1"/>
  <c r="F39" i="80" s="1"/>
  <c r="F40" i="80" s="1"/>
  <c r="F41" i="80" s="1"/>
  <c r="F42" i="80" s="1"/>
  <c r="F43" i="80" s="1"/>
  <c r="F44" i="80" s="1"/>
  <c r="F45" i="80" s="1"/>
  <c r="F46" i="80" s="1"/>
  <c r="F47" i="80" s="1"/>
  <c r="F48" i="80" s="1"/>
  <c r="F49" i="80" s="1"/>
  <c r="F50" i="80" s="1"/>
  <c r="F51" i="80" s="1"/>
  <c r="F52" i="80" s="1"/>
  <c r="F53" i="80" s="1"/>
  <c r="F54" i="80" s="1"/>
  <c r="F55" i="80" s="1"/>
  <c r="F56" i="80" s="1"/>
  <c r="F57" i="80" s="1"/>
  <c r="F58" i="80" s="1"/>
  <c r="F59" i="80" s="1"/>
  <c r="F60" i="80" s="1"/>
  <c r="F61" i="80" s="1"/>
  <c r="F62" i="80" s="1"/>
  <c r="F63" i="80" s="1"/>
  <c r="F65" i="80"/>
  <c r="F9" i="82" s="1"/>
  <c r="F10" i="82" l="1"/>
  <c r="F11" i="82" s="1"/>
  <c r="F12" i="82" s="1"/>
  <c r="F13" i="82" s="1"/>
  <c r="F14" i="82" s="1"/>
  <c r="F15" i="82" s="1"/>
  <c r="F16" i="82" s="1"/>
  <c r="F17" i="82" s="1"/>
  <c r="F18" i="82" s="1"/>
  <c r="F19" i="82" s="1"/>
  <c r="F20" i="82" s="1"/>
  <c r="F21" i="82" s="1"/>
  <c r="F22" i="82" s="1"/>
  <c r="F23" i="82" s="1"/>
  <c r="F24" i="82" s="1"/>
  <c r="F25" i="82" s="1"/>
  <c r="F26" i="82" s="1"/>
  <c r="F27" i="82" s="1"/>
  <c r="F28" i="82" s="1"/>
  <c r="F29" i="82" s="1"/>
  <c r="F30" i="82" s="1"/>
  <c r="F31" i="82" s="1"/>
  <c r="F32" i="82" s="1"/>
  <c r="F33" i="82" s="1"/>
  <c r="F34" i="82" s="1"/>
  <c r="F35" i="82" s="1"/>
  <c r="F36" i="82" s="1"/>
  <c r="F37" i="82" s="1"/>
  <c r="F38" i="82" s="1"/>
  <c r="F39" i="82" s="1"/>
  <c r="F40" i="82" s="1"/>
  <c r="F41" i="82" s="1"/>
  <c r="F42" i="82" s="1"/>
  <c r="F43" i="82" s="1"/>
  <c r="F44" i="82" s="1"/>
  <c r="F45" i="82" s="1"/>
  <c r="F46" i="82" s="1"/>
  <c r="F47" i="82" s="1"/>
  <c r="F48" i="82" s="1"/>
  <c r="F49" i="82" s="1"/>
  <c r="F50" i="82" s="1"/>
  <c r="F51" i="82" s="1"/>
  <c r="F52" i="82" s="1"/>
  <c r="F53" i="82" s="1"/>
  <c r="F54" i="82" s="1"/>
  <c r="F55" i="82" s="1"/>
  <c r="F56" i="82" s="1"/>
  <c r="F58" i="82"/>
  <c r="F9" i="84" s="1"/>
  <c r="F10" i="84" l="1"/>
  <c r="F11" i="84" s="1"/>
  <c r="F12" i="84" s="1"/>
  <c r="F13" i="84" s="1"/>
  <c r="F14" i="84" s="1"/>
  <c r="F15" i="84" s="1"/>
  <c r="F16" i="84" s="1"/>
  <c r="F17" i="84" s="1"/>
  <c r="F18" i="84" s="1"/>
  <c r="F19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F38" i="84" s="1"/>
  <c r="F39" i="84" s="1"/>
  <c r="F40" i="84" s="1"/>
  <c r="F41" i="84" s="1"/>
  <c r="F42" i="84" s="1"/>
  <c r="F43" i="84" s="1"/>
  <c r="F44" i="84" s="1"/>
  <c r="F45" i="84" s="1"/>
  <c r="F46" i="84" s="1"/>
  <c r="F47" i="84" s="1"/>
  <c r="F48" i="84" s="1"/>
  <c r="F49" i="84" s="1"/>
  <c r="F50" i="84" s="1"/>
  <c r="F52" i="84"/>
  <c r="F9" i="86" s="1"/>
  <c r="F10" i="86" l="1"/>
  <c r="F11" i="86" s="1"/>
  <c r="F12" i="86" s="1"/>
  <c r="F13" i="86" s="1"/>
  <c r="F14" i="86" s="1"/>
  <c r="F15" i="86" s="1"/>
  <c r="F16" i="86" s="1"/>
  <c r="F17" i="86" s="1"/>
  <c r="F18" i="86" s="1"/>
  <c r="F19" i="86" s="1"/>
  <c r="F20" i="86" s="1"/>
  <c r="F21" i="86" s="1"/>
  <c r="F22" i="86" s="1"/>
  <c r="F23" i="86" s="1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F37" i="86" s="1"/>
  <c r="F38" i="86" s="1"/>
  <c r="F39" i="86" s="1"/>
  <c r="F40" i="86" s="1"/>
  <c r="F41" i="86" s="1"/>
  <c r="F42" i="86" s="1"/>
  <c r="F43" i="86" s="1"/>
  <c r="F44" i="86" s="1"/>
  <c r="F45" i="86" s="1"/>
  <c r="F46" i="86" s="1"/>
  <c r="F47" i="86" s="1"/>
  <c r="F48" i="86" s="1"/>
  <c r="F49" i="86" s="1"/>
  <c r="F50" i="86" s="1"/>
  <c r="F51" i="86" s="1"/>
  <c r="F52" i="86" s="1"/>
  <c r="F53" i="86" s="1"/>
  <c r="F54" i="86" s="1"/>
  <c r="F56" i="86"/>
  <c r="F9" i="88" s="1"/>
  <c r="F10" i="88" l="1"/>
  <c r="F11" i="88" s="1"/>
  <c r="F12" i="88" s="1"/>
  <c r="F13" i="88" s="1"/>
  <c r="F14" i="88" s="1"/>
  <c r="F15" i="88" s="1"/>
  <c r="F16" i="88" s="1"/>
  <c r="F17" i="88" s="1"/>
  <c r="F18" i="88" s="1"/>
  <c r="F19" i="88" s="1"/>
  <c r="F20" i="88" s="1"/>
  <c r="F21" i="88" s="1"/>
  <c r="F22" i="88" s="1"/>
  <c r="F23" i="88" s="1"/>
  <c r="F24" i="88" s="1"/>
  <c r="F25" i="88" s="1"/>
  <c r="F26" i="88" s="1"/>
  <c r="F27" i="88" s="1"/>
  <c r="F28" i="88" s="1"/>
  <c r="F29" i="88" s="1"/>
  <c r="F30" i="88" s="1"/>
  <c r="F31" i="88" s="1"/>
  <c r="F32" i="88" s="1"/>
  <c r="F33" i="88" s="1"/>
  <c r="F34" i="88" s="1"/>
  <c r="F35" i="88" s="1"/>
  <c r="F36" i="88" s="1"/>
  <c r="F37" i="88" s="1"/>
  <c r="F38" i="88" s="1"/>
  <c r="F39" i="88" s="1"/>
  <c r="F40" i="88" s="1"/>
  <c r="F41" i="88" s="1"/>
  <c r="F42" i="88" s="1"/>
  <c r="F43" i="88" s="1"/>
  <c r="F44" i="88" s="1"/>
  <c r="F45" i="88" s="1"/>
  <c r="F46" i="88" s="1"/>
  <c r="F47" i="88" s="1"/>
  <c r="F48" i="88" s="1"/>
  <c r="F49" i="88" s="1"/>
  <c r="F50" i="88" s="1"/>
  <c r="F51" i="88" s="1"/>
  <c r="F52" i="88" s="1"/>
  <c r="F53" i="88" s="1"/>
  <c r="F54" i="88" s="1"/>
  <c r="F55" i="88" s="1"/>
  <c r="F56" i="88" s="1"/>
  <c r="F57" i="88" s="1"/>
  <c r="F59" i="88"/>
  <c r="F9" i="90" s="1"/>
  <c r="F10" i="90" l="1"/>
  <c r="F11" i="90" s="1"/>
  <c r="F12" i="90" s="1"/>
  <c r="F13" i="90" s="1"/>
  <c r="F14" i="90" s="1"/>
  <c r="F15" i="90" s="1"/>
  <c r="F16" i="90" s="1"/>
  <c r="F17" i="90" s="1"/>
  <c r="F18" i="90" s="1"/>
  <c r="F19" i="90" s="1"/>
  <c r="F20" i="90" s="1"/>
  <c r="F21" i="90" s="1"/>
  <c r="F22" i="90" s="1"/>
  <c r="F23" i="90" s="1"/>
  <c r="F24" i="90" s="1"/>
  <c r="F25" i="90" s="1"/>
  <c r="F26" i="90" s="1"/>
  <c r="F27" i="90" s="1"/>
  <c r="F28" i="90" s="1"/>
  <c r="F29" i="90" s="1"/>
  <c r="F30" i="90" s="1"/>
  <c r="F31" i="90" s="1"/>
  <c r="F32" i="90" s="1"/>
  <c r="F33" i="90" s="1"/>
  <c r="F34" i="90" s="1"/>
  <c r="F35" i="90" s="1"/>
  <c r="F36" i="90" s="1"/>
  <c r="F37" i="90" s="1"/>
  <c r="F38" i="90" s="1"/>
  <c r="F39" i="90" s="1"/>
  <c r="F40" i="90" s="1"/>
  <c r="F41" i="90" s="1"/>
  <c r="F42" i="90" s="1"/>
  <c r="F43" i="90" s="1"/>
  <c r="F44" i="90" s="1"/>
  <c r="F45" i="90" s="1"/>
  <c r="F46" i="90" s="1"/>
  <c r="F47" i="90" s="1"/>
  <c r="F48" i="90" s="1"/>
  <c r="F49" i="90" s="1"/>
  <c r="F50" i="90" s="1"/>
  <c r="F51" i="90" s="1"/>
  <c r="F52" i="90" s="1"/>
  <c r="F53" i="90" s="1"/>
  <c r="F54" i="90" s="1"/>
  <c r="F55" i="90" s="1"/>
  <c r="F56" i="90" s="1"/>
  <c r="F57" i="90" s="1"/>
  <c r="F58" i="90" s="1"/>
  <c r="F59" i="90" s="1"/>
  <c r="F60" i="90" s="1"/>
  <c r="F61" i="90" s="1"/>
  <c r="F62" i="90" s="1"/>
  <c r="F63" i="90" s="1"/>
  <c r="F64" i="90" s="1"/>
  <c r="F65" i="90" s="1"/>
  <c r="F66" i="90" s="1"/>
  <c r="F67" i="90" s="1"/>
  <c r="F69" i="90"/>
  <c r="E126" i="53" l="1"/>
  <c r="E132" i="53"/>
</calcChain>
</file>

<file path=xl/sharedStrings.xml><?xml version="1.0" encoding="utf-8"?>
<sst xmlns="http://schemas.openxmlformats.org/spreadsheetml/2006/main" count="4594" uniqueCount="327">
  <si>
    <t>DOCUMENTO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</si>
  <si>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</si>
  <si>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</si>
  <si>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</si>
  <si>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</si>
  <si>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</si>
  <si>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</si>
  <si>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</si>
  <si>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</si>
  <si>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</si>
  <si>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</si>
  <si>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</si>
  <si>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Totais</t>
  </si>
  <si>
    <t>SALDO INICIAL</t>
  </si>
  <si>
    <t>PGTO EMPRESTIMO ABHU</t>
  </si>
  <si>
    <t>NF/DOC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</si>
  <si>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</si>
  <si>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</si>
  <si>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</si>
  <si>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</si>
  <si>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</si>
  <si>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</si>
  <si>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</si>
  <si>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</si>
  <si>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FOLHA DE PGTO</t>
  </si>
  <si>
    <t>FGTS</t>
  </si>
  <si>
    <t>RESCISÃO</t>
  </si>
  <si>
    <t>GRRF - GUIA DE RECOLHIMENTO RESCISORIO DO FGTS</t>
  </si>
  <si>
    <t>MATERIAIS PARA ESCRITORIO</t>
  </si>
  <si>
    <t>INSS</t>
  </si>
  <si>
    <t>RENDIMENTO</t>
  </si>
  <si>
    <t>IRRF - RETIDO</t>
  </si>
  <si>
    <t>DOC/TED INTERNET</t>
  </si>
  <si>
    <t>PAGAMENTO DE RATEIO UPA P/ ABHU</t>
  </si>
  <si>
    <t>SERVICOS TERCEIRIZADOS - MEDICOS</t>
  </si>
  <si>
    <t>AQUISIÇÃO DE EQUIPAMENTOS</t>
  </si>
  <si>
    <t>PGTO COM ESTORNO FUTURO</t>
  </si>
  <si>
    <t>CRED TED</t>
  </si>
  <si>
    <t>DEB P FGTS</t>
  </si>
  <si>
    <t>Resumo Rateio Administrativo</t>
  </si>
  <si>
    <t>RATEIO ADMINISTRATIVO ABHU ACUMULADO</t>
  </si>
  <si>
    <t>Resumo Provisões 13º / Férias / Rescisão</t>
  </si>
  <si>
    <t>CREDITO CONTRATUAL COMPETENCIA ATUAL</t>
  </si>
  <si>
    <t>PIS/COFINS/CSLL - RETIDO</t>
  </si>
  <si>
    <t>CRED TEV</t>
  </si>
  <si>
    <t>COMPANHIA BRASILEIRA DE SOLUCOES E SERVICOS</t>
  </si>
  <si>
    <t>SONODA INFORMATICA LTDA ME</t>
  </si>
  <si>
    <t>TEV MESM T</t>
  </si>
  <si>
    <t>EMPRESTIMO RECEBIDO DA ABHU</t>
  </si>
  <si>
    <t>PAGAMENTO DE EMPRESTIMO RECEBIDO DA ABHU</t>
  </si>
  <si>
    <t>MENSALIDADES ASSOCIATIVAS ABHU</t>
  </si>
  <si>
    <t>CRED.AUTOR</t>
  </si>
  <si>
    <t>PAG BOLETO</t>
  </si>
  <si>
    <t>PAG DARF</t>
  </si>
  <si>
    <t>PAG GPS</t>
  </si>
  <si>
    <t>ENVIO TED</t>
  </si>
  <si>
    <t>TAR FL CHQ</t>
  </si>
  <si>
    <t>CHEQ COMP</t>
  </si>
  <si>
    <t>APLICACAO</t>
  </si>
  <si>
    <t>CHEQUE SAC</t>
  </si>
  <si>
    <t>RESG AUTOM</t>
  </si>
  <si>
    <t>ALBAROSSI SERVICOS MEDICOS LTDA</t>
  </si>
  <si>
    <t>Resumo Emprestimos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</si>
  <si>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2018</t>
    </r>
  </si>
  <si>
    <t>Resumo Aplicação CEF</t>
  </si>
  <si>
    <t>Demonstrativo de Despesas Abril 2018 - Conta CEF. 1925-8</t>
  </si>
  <si>
    <t>CH DEV M11</t>
  </si>
  <si>
    <t>TR TEV IBC</t>
  </si>
  <si>
    <t>TAXA DEVOL</t>
  </si>
  <si>
    <t>ERES AUTOM</t>
  </si>
  <si>
    <t>TAR CH DEV</t>
  </si>
  <si>
    <t>MANUT CTA</t>
  </si>
  <si>
    <t>TARIFA BANCARIA - ECHAPORA</t>
  </si>
  <si>
    <t>RECEBIMENTO MENSAL REPASSE - ECHAPORA</t>
  </si>
  <si>
    <t>RESGATE APLICAÇÃO FINANCEIRA - CEF 1925-8</t>
  </si>
  <si>
    <t>APLIC. CAIXA ECONOMICA FEDERAL - (1925-8) ECHAPORA</t>
  </si>
  <si>
    <t>ESTORNO DE TARIFA</t>
  </si>
  <si>
    <t>MARIA CELIA MACIEL</t>
  </si>
  <si>
    <t>PEDRO DONIZETE CORREA</t>
  </si>
  <si>
    <t>JULIANA DE PAULA TAVARES</t>
  </si>
  <si>
    <t>CASSIANA ANDREIA PEREIRA DE SOUSA</t>
  </si>
  <si>
    <t>PATRICIA ALVES DOS SANTOS LIMA</t>
  </si>
  <si>
    <t>NICOLE EMANUELE DE PAULA LIMA</t>
  </si>
  <si>
    <t>PRISCIELLI WAITHMAM NATALINO</t>
  </si>
  <si>
    <t>ADRIANO GARCIA DE ROSSI ORTIZ</t>
  </si>
  <si>
    <t>NATALIA CRISTINA DORCE MARIA DE SOUSA</t>
  </si>
  <si>
    <t>KEREN DA SILVA MESSIAS FERREIRA</t>
  </si>
  <si>
    <t>LEDA MARIA TAVARES ALVES</t>
  </si>
  <si>
    <t>SIMONE RODRIGUES DOS REIS FERREIRA</t>
  </si>
  <si>
    <t>DANIEL JOSE RAMALHO JUNIOR</t>
  </si>
  <si>
    <t>VANESSA ALVES SALCEDO</t>
  </si>
  <si>
    <t>GISELE SHINKI MONTANHER</t>
  </si>
  <si>
    <t>IZABEL CARDOSO DINIZ</t>
  </si>
  <si>
    <t>FABIANE FRANCISCA PANOBIANCO</t>
  </si>
  <si>
    <t>LIVIA PANOBIANCO HOSOYA</t>
  </si>
  <si>
    <t>ALINE CASSIANO MARQUES</t>
  </si>
  <si>
    <t>MARIA CRISTINA DOS SANTOS</t>
  </si>
  <si>
    <t>ERICA XAVIER PEIXOTO</t>
  </si>
  <si>
    <t>CRISTIANE SCARABOTO</t>
  </si>
  <si>
    <t>EVERTON RODRIGUES DAMACENO</t>
  </si>
  <si>
    <t>VANIA MARIA CORREIA</t>
  </si>
  <si>
    <t>ELSON DA COSTA DEMETRIO</t>
  </si>
  <si>
    <t>LUIZA HELENA PAGLIONI</t>
  </si>
  <si>
    <t>ALDO CESAR GUALTER DE OLIVEIRA</t>
  </si>
  <si>
    <t>LETICIA NEGRI MARQUES DE SOUZA</t>
  </si>
  <si>
    <t>ALINE CINTIA SILVA BORGES</t>
  </si>
  <si>
    <t>AMANDA MILANI ALVES DE PAULA</t>
  </si>
  <si>
    <t>JOSI LILIANE GRATAO FORNAZIERI</t>
  </si>
  <si>
    <t>ANDREA DE CASSIA VELA CORDEIRO</t>
  </si>
  <si>
    <t>ROSA INES RIBEIRO</t>
  </si>
  <si>
    <t>VERA LUCIA AMBROZIM</t>
  </si>
  <si>
    <t>SILVIO CESAR SOARES</t>
  </si>
  <si>
    <t>TAMIRIS FERNANDA DO NASCIMENTO CAMPOS</t>
  </si>
  <si>
    <t>ZILMA VIEIRA BARBOSA</t>
  </si>
  <si>
    <t>ANDREIA FOGACA SANTA ANA</t>
  </si>
  <si>
    <t>ELIANE APARECIDA SAMPAIO DE MELO</t>
  </si>
  <si>
    <t>INSS/GPS - (COD 2305) - ECHAPORA</t>
  </si>
  <si>
    <t>ARTHUR SILVEIRA BARBOSA DA SILVA</t>
  </si>
  <si>
    <t>NAGILA DA SILVA RIBEIRO</t>
  </si>
  <si>
    <t>LUCAS MARTINS PEDROSO</t>
  </si>
  <si>
    <t>VALE ALIMENTAÇÃO</t>
  </si>
  <si>
    <t>RECEB. EMPRESTIMO ABHU</t>
  </si>
  <si>
    <t>ESTORNO DE PGTO - CHEQUE DEVOLVIDO</t>
  </si>
  <si>
    <t>ASSOCIAÇÃO BENEFICENTE HOSPITAL UNIVERSITARIO - PREFEITURA MUNICIPAL DE ECHAPORÃ</t>
  </si>
  <si>
    <t>Demonstrativo de Despesas Maio 2018 - Conta CEF. 1925-8</t>
  </si>
  <si>
    <t>Balancete Financeiro Maio 2018 - Conta CEF. 1925-8</t>
  </si>
  <si>
    <t>Balancete Financeiro Abril 2018 - Conta CEF. 1925-8</t>
  </si>
  <si>
    <t>MONIQUE ELANA DA CONCEICAO</t>
  </si>
  <si>
    <t>VERONEZ LIFE EIRELI</t>
  </si>
  <si>
    <t>ROSILENE APARECIDA SCHINCKE LEITE</t>
  </si>
  <si>
    <t>DANIELE RIBEIRO DINIZ</t>
  </si>
  <si>
    <t>ROSEMEIRE CORREA DE SANTANA - RELATORIO DE VIAGEM</t>
  </si>
  <si>
    <t>BADEF SAUDE DE FRANCA - SERVICOS MEDICOS E ODONTOLOGICOS</t>
  </si>
  <si>
    <t>IRRF - (COD 1708) - ECHAPORA</t>
  </si>
  <si>
    <t>PIS/COFINS/CSLL - (COD 5952) - ECHAPORA</t>
  </si>
  <si>
    <t>SIND EMPREG SAUDE- MENS SINDICATO</t>
  </si>
  <si>
    <t>DESPESAS COM VIAGEM</t>
  </si>
  <si>
    <t>ESTORNO - AQUISIÇÃO DE IMOBILIZADO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</si>
  <si>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</si>
  <si>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2018</t>
    </r>
  </si>
  <si>
    <t>PROVISÃO ACUMULADA</t>
  </si>
  <si>
    <r>
      <t xml:space="preserve">PROVISÃO MÊS </t>
    </r>
    <r>
      <rPr>
        <b/>
        <sz val="11"/>
        <color theme="1"/>
        <rFont val="Calibri"/>
        <family val="2"/>
        <scheme val="minor"/>
      </rPr>
      <t>MARÇO 2018</t>
    </r>
  </si>
  <si>
    <r>
      <t>PROVISÃO MÊS ABRIL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</si>
  <si>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1"/>
        <color theme="1"/>
        <rFont val="Calibri"/>
        <family val="2"/>
        <scheme val="minor"/>
      </rPr>
      <t>MAIO 2018</t>
    </r>
  </si>
  <si>
    <t>RESGATE DE APLICACAO FINANCEIRA - CAIXA ECONOMICA FEDERAL (1925-8) - ECHAPORA</t>
  </si>
  <si>
    <t>SERVICOS TERCEIRIZADOS - ECHAPORA</t>
  </si>
  <si>
    <t>RECEBIMENTO MENSAL DE REPASSE - ECHAPORA</t>
  </si>
  <si>
    <t>FOLHA DE PAGAMENTO</t>
  </si>
  <si>
    <t>APLICACAO CAIXA ECONOMICA FEDERAL (1925-8) - ECHAPORA</t>
  </si>
  <si>
    <t>MENSALIDADES ASSOCIATIVAS</t>
  </si>
  <si>
    <t>PAGAMENTO DE DESPESAS  - ECHAPORA A ABHU</t>
  </si>
  <si>
    <t>UNIDADE NEUROLOGICA E NEUROCIRURGICA DE MARILIA S/C</t>
  </si>
  <si>
    <t>HELEN JANAINA PAES ALVES</t>
  </si>
  <si>
    <t>ROSEMEIRE CORREA DE SANTANA</t>
  </si>
  <si>
    <t>GUILHERME DOMINGUES DA SILVA</t>
  </si>
  <si>
    <t>KELY PEGORARO MOMBERG</t>
  </si>
  <si>
    <t>SIMONE NASCIMENTO DE SOUSA DORSI</t>
  </si>
  <si>
    <t>ANDREA DE CASSIA VELA</t>
  </si>
  <si>
    <t>DAIANE CRISTINA DA SILVA</t>
  </si>
  <si>
    <t>IRRF - (COD 0561) - ECHAPORA</t>
  </si>
  <si>
    <t>SIND EMPREG SAUDE - MENS SINDICATO - ECHAPORA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</si>
  <si>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2018</t>
    </r>
  </si>
  <si>
    <r>
      <t>PROVISÃO MÊS JUNHO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</si>
  <si>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Junho 2018 - Conta CEF. 1925-8</t>
  </si>
  <si>
    <t>Balancete Financeiro Junho 2018 - Conta CEF. 1925-8</t>
  </si>
  <si>
    <t>Demonstrativo de Despesas Julho 2018 - Conta CEF. 1925-8</t>
  </si>
  <si>
    <t>Balancete Financeiro Julho 2018 - Conta CEF. 1925-8</t>
  </si>
  <si>
    <t>Balancete Financeiro Agosto 2018 - Conta CEF. 1925-8</t>
  </si>
  <si>
    <t>Demonstrativo de Despesas Agosto 2018 - Conta CEF. 1925-8</t>
  </si>
  <si>
    <t>Demonstrativo de Despesas Setembro 2018 - Conta CEF. 1925-8</t>
  </si>
  <si>
    <t>Balancete Financeiro Setembro 2018 - Conta CEF. 1925-8</t>
  </si>
  <si>
    <t>FOL PAGTO</t>
  </si>
  <si>
    <t>ENVIO TEV</t>
  </si>
  <si>
    <t>CONTRATO - DIVERSOS</t>
  </si>
  <si>
    <t>CONVENIOS FUNCIONARIOS - ECHAPORA</t>
  </si>
  <si>
    <t>PAGAMENTO DE RATEIO ECHAPORA P/ ABHU</t>
  </si>
  <si>
    <t>CONTRIBUICAO ASSISTENCIAL</t>
  </si>
  <si>
    <t>SERVICOS TERCEIRIZADOS - MEDICOS - ECHAPORA</t>
  </si>
  <si>
    <t>RESCISAO</t>
  </si>
  <si>
    <t>RIBEIRO MED CLINICA MEDICA LTDA</t>
  </si>
  <si>
    <t>SIND EMPREG SAUDE - ASSISTENCIAL - ECHAPORA</t>
  </si>
  <si>
    <t>ESPACO VITA DE MARILIA LTDA</t>
  </si>
  <si>
    <t>MEDMAR SERVICO MEDICOS EIRELI</t>
  </si>
  <si>
    <t>JR DE ASSIS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</si>
  <si>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</si>
  <si>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JULHO</t>
    </r>
    <r>
      <rPr>
        <b/>
        <sz val="11"/>
        <color theme="1"/>
        <rFont val="Calibri"/>
        <family val="2"/>
        <scheme val="minor"/>
      </rPr>
      <t xml:space="preserve"> 2018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</si>
  <si>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2018</t>
    </r>
  </si>
  <si>
    <t>DB CEST PJ</t>
  </si>
  <si>
    <t>DALL ANTONIA E GARBELINI LTDA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</si>
  <si>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</si>
  <si>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SETEMBRO</t>
    </r>
    <r>
      <rPr>
        <b/>
        <sz val="11"/>
        <color theme="1"/>
        <rFont val="Calibri"/>
        <family val="2"/>
        <scheme val="minor"/>
      </rPr>
      <t xml:space="preserve">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</si>
  <si>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AGOSTO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</si>
  <si>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Outubro 2018 - Conta CEF. 1925-8</t>
  </si>
  <si>
    <t>Balancete Financeiro Outubro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</si>
  <si>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</si>
  <si>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OUTUBRO</t>
    </r>
    <r>
      <rPr>
        <b/>
        <sz val="11"/>
        <color theme="1"/>
        <rFont val="Calibri"/>
        <family val="2"/>
        <scheme val="minor"/>
      </rPr>
      <t xml:space="preserve"> 2018</t>
    </r>
  </si>
  <si>
    <t>PG PREFEIT</t>
  </si>
  <si>
    <t>MANUT CAD</t>
  </si>
  <si>
    <t>ISS PMM - RETIDO</t>
  </si>
  <si>
    <t>FORNECEDORES - DIVERSOS</t>
  </si>
  <si>
    <t>PAGAMENTO COM ESTORNO FUTURO</t>
  </si>
  <si>
    <t>ESTORNO DE CREDITO INDEVIDO</t>
  </si>
  <si>
    <t>ISS RETIDO - LC 116/2003 -  PMM - ECHAPORA</t>
  </si>
  <si>
    <t>CLINICA GINECOLOGIA &amp; VIDA LTDA</t>
  </si>
  <si>
    <t>MARTINS &amp; PEDROSO LTDA</t>
  </si>
  <si>
    <t>MARCIO AKI - ME</t>
  </si>
  <si>
    <t>Demonstrativo de Despesas Novembro 2018 - Conta CEF. 1925-8</t>
  </si>
  <si>
    <t>Balancete Financeiro Novembro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</si>
  <si>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2018</t>
    </r>
  </si>
  <si>
    <r>
      <t xml:space="preserve">PROVISÃO MÊS </t>
    </r>
    <r>
      <rPr>
        <b/>
        <sz val="10"/>
        <color theme="1"/>
        <rFont val="Calibri"/>
        <family val="2"/>
        <scheme val="minor"/>
      </rPr>
      <t>NOVEMBRO</t>
    </r>
    <r>
      <rPr>
        <b/>
        <sz val="11"/>
        <color theme="1"/>
        <rFont val="Calibri"/>
        <family val="2"/>
        <scheme val="minor"/>
      </rPr>
      <t xml:space="preserve"> 2018</t>
    </r>
  </si>
  <si>
    <t>DP DINH AG</t>
  </si>
  <si>
    <t>MATERIAIS DE EQUIPAMENTO DE PROTECAO INDIVIDUAL - EPI</t>
  </si>
  <si>
    <t>ESTORNO DE PAGAMENTO</t>
  </si>
  <si>
    <t>ANTECIPACAO 13º TRANSF ENTRE CONTAS - ECHAPORA</t>
  </si>
  <si>
    <t>RECEBIMENTO DE DESPESA DA ABHU - ECHAPORA</t>
  </si>
  <si>
    <t>COMERCIO DE PARAFUSOS MARILIA LTDA</t>
  </si>
  <si>
    <t>PATAVO DISTRIBUIDORA DE SUPRIMENTOS LTDA ME</t>
  </si>
  <si>
    <t>COMERCIAL MARILIENSE DE FERRAGENS LTDA.</t>
  </si>
  <si>
    <t>AGROMETAL COMERCIAL DE FERRAGENS LTDA</t>
  </si>
  <si>
    <t>ARMAZEM DO EPI EQUIPAMENTOS DE PROTECAO LTDA - ME</t>
  </si>
  <si>
    <t>Demonstrativo de Despesas Dezembro 2018 - Conta CEF. 1925-8</t>
  </si>
  <si>
    <t>Balancete Financeiro Dezembro 2018 -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</si>
  <si>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2018</t>
    </r>
  </si>
  <si>
    <t>CONTRIBUICAO SINDICAL</t>
  </si>
  <si>
    <t>IRRF - PF - (COD 0561) - ECHAPORA</t>
  </si>
  <si>
    <t>IRRF - PJ - (COD 1708) - ECHAPORA</t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</si>
  <si>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</t>
    </r>
    <r>
      <rPr>
        <b/>
        <sz val="11"/>
        <color theme="1"/>
        <rFont val="Calibri"/>
        <family val="2"/>
        <scheme val="minor"/>
      </rPr>
      <t xml:space="preserve"> 2018</t>
    </r>
  </si>
  <si>
    <t>Demonstrativo de Despesas Janeiro 2019 - Conta CEF. 1925-8</t>
  </si>
  <si>
    <t>TAR AD DEP</t>
  </si>
  <si>
    <t>RESGATE</t>
  </si>
  <si>
    <t>RRET AUTOM</t>
  </si>
  <si>
    <t>DEB.JUROS</t>
  </si>
  <si>
    <t>TAR FORM C</t>
  </si>
  <si>
    <t>FOLHA DE PAGAMENTO - ECHAPORA</t>
  </si>
  <si>
    <t>FERIAS</t>
  </si>
  <si>
    <t>PENSAO ALIMENTICIA</t>
  </si>
  <si>
    <t>IRRF RETIDO - PJ</t>
  </si>
  <si>
    <t>PRESTACAO DE SERVICOS</t>
  </si>
  <si>
    <t>ARTHUR SILVEIRA BARBOSA DA SILA</t>
  </si>
  <si>
    <t>ISADORA RUBIRA FURLAN</t>
  </si>
  <si>
    <t>Balancete Financeiro Janeiro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</si>
  <si>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JANEIRO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</si>
  <si>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JANEIRO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</si>
  <si>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Fevereiro 2019 - Conta CEF. 1925-8</t>
  </si>
  <si>
    <t>DEVOL TED</t>
  </si>
  <si>
    <t>IRRF RETIDO - PF</t>
  </si>
  <si>
    <t>MATERIAIS PARA MANUTENCAO</t>
  </si>
  <si>
    <t>LUIS CARLOS EVANGELISTA - ECHAPORA - ME</t>
  </si>
  <si>
    <t>Balancete Financeiro Fevereiro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</si>
  <si>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</si>
  <si>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</si>
  <si>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Março 2019 - Conta CEF. 1925-8</t>
  </si>
  <si>
    <t>CREDITO INDEVIDO</t>
  </si>
  <si>
    <t>UNIDADE NEUROLOGICA E NEUROCIRURGICA DE MARILIA S/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</si>
  <si>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</si>
  <si>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MARÇO</t>
    </r>
    <r>
      <rPr>
        <b/>
        <sz val="11"/>
        <color theme="1"/>
        <rFont val="Calibri"/>
        <family val="2"/>
        <scheme val="minor"/>
      </rPr>
      <t xml:space="preserve"> 2019</t>
    </r>
  </si>
  <si>
    <t>Balancete Financeiro Março 2019 - Conta CEF. 1925-8</t>
  </si>
  <si>
    <t>Demonstrativo de Despesas Abril 2019 - Conta CEF. 1925-8</t>
  </si>
  <si>
    <t>Balancete Financeiro Abril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</si>
  <si>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</si>
  <si>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ABRIL</t>
    </r>
    <r>
      <rPr>
        <b/>
        <sz val="11"/>
        <color theme="1"/>
        <rFont val="Calibri"/>
        <family val="2"/>
        <scheme val="minor"/>
      </rPr>
      <t xml:space="preserve"> 2019</t>
    </r>
  </si>
  <si>
    <t>Demonstrativo de Despesas Maio 2019 - Conta CEF. 1925-8</t>
  </si>
  <si>
    <t>Balancete Financeiro Maio 2019 - Conta CEF. 1925-8</t>
  </si>
  <si>
    <t>ODORIZZI &amp; ODORIZZI JUNIOR LTDA</t>
  </si>
  <si>
    <t>COMERCIAL MARILIENSE DE EPIS LTDA - EPP</t>
  </si>
  <si>
    <t>OLICIO PEREIRA DIAS - EPP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</si>
  <si>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</si>
  <si>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MAIO</t>
    </r>
    <r>
      <rPr>
        <b/>
        <sz val="11"/>
        <color theme="1"/>
        <rFont val="Calibri"/>
        <family val="2"/>
        <scheme val="minor"/>
      </rPr>
      <t xml:space="preserve"> 2019</t>
    </r>
  </si>
  <si>
    <t>UNIFORME</t>
  </si>
  <si>
    <t>Demonstrativo de Despesas Junho 2019 - Conta CEF. 1925-8</t>
  </si>
  <si>
    <t>Balancete Financeiro Junho 2019 - Conta CEF. 1925-8</t>
  </si>
  <si>
    <t>R H A OLIVEIRA SERVICOS MEDICOS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</si>
  <si>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JUNHO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</si>
  <si>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JUNHO 2019</t>
    </r>
  </si>
  <si>
    <t>Demonstrativo de Despesas Julho 2019 - Conta CEF. 1925-8</t>
  </si>
  <si>
    <t>Balancete Financeiro Julho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</si>
  <si>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JULHO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</si>
  <si>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JULHO 2019</t>
    </r>
  </si>
  <si>
    <t>ROSILENE APARECIDA SCHINCKE</t>
  </si>
  <si>
    <t>VANESSA DOMICIANO DE SOUZA</t>
  </si>
  <si>
    <t>PROFORT COMERCIO E IMPORTACAO LTDA</t>
  </si>
  <si>
    <t>Demonstrativo de Despesas Agosto 2019 - Conta CEF. 1925-8</t>
  </si>
  <si>
    <t>Balancete Financeiro Agosto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</si>
  <si>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AGOSTO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</si>
  <si>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AGOSTO 2019</t>
    </r>
  </si>
  <si>
    <t>RESCISAO - TRANSFERENCIA C/C</t>
  </si>
  <si>
    <t>DAIANE CRISTINA DA SILVA CARVALHO</t>
  </si>
  <si>
    <t>PATRICIA ALVES DOS SANTOS</t>
  </si>
  <si>
    <t>ADRIANA FERREIRA ALEXANDRE</t>
  </si>
  <si>
    <t>J R ANDRADE TUPA - ME</t>
  </si>
  <si>
    <t>Demonstrativo de Despesas Setembro 2019 - Conta CEF. 1925-8</t>
  </si>
  <si>
    <t>Balancete Financeiro Setembro 2019 - Conta CEF. 1925-8</t>
  </si>
  <si>
    <t>MATERIAIS GRAFICOS</t>
  </si>
  <si>
    <t>MORGANTE &amp; CIA. LTDA - EPP</t>
  </si>
  <si>
    <t>FERNANDA MENEGUCCI DE OLIVEIRA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</si>
  <si>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SETEMBRO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</si>
  <si>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SETEMBRO 2019</t>
    </r>
  </si>
  <si>
    <t>Demonstrativo de Despesas Outubro 2019 - Conta CEF. 1925-8</t>
  </si>
  <si>
    <t>Balancete Financeiro Outubro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</si>
  <si>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</si>
  <si>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OUTUBRO 2019</t>
    </r>
  </si>
  <si>
    <t>CB SERVICOS MEDICOS S/S LTDA</t>
  </si>
  <si>
    <t>AMORIM E CHIARA SERVICOS MEDICOS SS</t>
  </si>
  <si>
    <t>SGVS PRESTACAO DE SERVICOS MEDICOS EIRELI</t>
  </si>
  <si>
    <t>UNITRAUMA SERVIÇOS MEDICOS S/S LTDA - ME</t>
  </si>
  <si>
    <t xml:space="preserve"> </t>
  </si>
  <si>
    <t>Demonstrativo de Despesas Novembro 2019 - Conta CEF. 1925-8</t>
  </si>
  <si>
    <t>UNITEC SERVICOS A SAUDE DE MARILIA LTDA ME</t>
  </si>
  <si>
    <t>Balancete Financeiro Novembro 2019 - Conta CEF. 1925-8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</si>
  <si>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NOVEMBRO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</si>
  <si>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NOVEMBRO 2019</t>
    </r>
  </si>
  <si>
    <t>Demonstrativo de Despesas Dezembro 2019 - Conta CEF. 1925-8</t>
  </si>
  <si>
    <t>GFAM SERVICOS MEDICOS LTDA</t>
  </si>
  <si>
    <t>BODY HEALTH SERVICOS MEDICOS S/SS LTDA</t>
  </si>
  <si>
    <t>ALESSANDRA APARECIDA DE OLIVEIRA SOUZA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</si>
  <si>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2019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</si>
  <si>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DEZEMBRO 2019</t>
    </r>
  </si>
  <si>
    <t>Balancete Financeiro Dezembro 2019 - Conta CEF. 1925-8</t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</si>
  <si>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11/2019</t>
    </r>
  </si>
  <si>
    <r>
      <t xml:space="preserve">CREDITO CONTRATUAL COMPETENCIA </t>
    </r>
    <r>
      <rPr>
        <b/>
        <sz val="10"/>
        <color theme="1"/>
        <rFont val="Calibri"/>
        <family val="2"/>
        <scheme val="minor"/>
      </rPr>
      <t>12/2019</t>
    </r>
  </si>
  <si>
    <t>Demonstrativo de Despesas Fevereiro 2020 - Conta CEF. 1925-8</t>
  </si>
  <si>
    <t>Balancete Financeiro Fevereiro 2020 - Conta CEF. 1925-8</t>
  </si>
  <si>
    <t>CH DEV M22</t>
  </si>
  <si>
    <t>CHEQUE - DEVOLVIDO - ECHAPORA</t>
  </si>
  <si>
    <t>DAMARIS CARNEIRO ALIONSO - ME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</si>
  <si>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2020</t>
    </r>
  </si>
  <si>
    <r>
      <t>PROVISÃO MÊS</t>
    </r>
    <r>
      <rPr>
        <b/>
        <sz val="10"/>
        <color theme="1"/>
        <rFont val="Calibri"/>
        <family val="2"/>
        <scheme val="minor"/>
      </rPr>
      <t xml:space="preserve"> FEVEREIRO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</si>
</sst>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0" fontId="3" fillId="0" borderId="24" xfId="0" applyFont="1" applyBorder="1"/>
    <xf numFmtId="43" fontId="4" fillId="0" borderId="21" xfId="1" applyFont="1" applyBorder="1"/>
    <xf numFmtId="0" fontId="4" fillId="0" borderId="20" xfId="0" applyFont="1" applyBorder="1"/>
    <xf numFmtId="43" fontId="3" fillId="0" borderId="3" xfId="0" applyNumberFormat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3" fillId="0" borderId="14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0" fillId="0" borderId="0" xfId="1" applyNumberFormat="1" applyFont="1"/>
    <xf numFmtId="43" fontId="4" fillId="0" borderId="0" xfId="1" applyNumberFormat="1" applyFont="1"/>
    <xf numFmtId="43" fontId="3" fillId="2" borderId="8" xfId="1" applyNumberFormat="1" applyFont="1" applyFill="1" applyBorder="1" applyAlignment="1">
      <alignment horizontal="center"/>
    </xf>
    <xf numFmtId="43" fontId="4" fillId="0" borderId="1" xfId="1" applyNumberFormat="1" applyFont="1" applyBorder="1"/>
    <xf numFmtId="43" fontId="3" fillId="0" borderId="14" xfId="1" applyNumberFormat="1" applyFont="1" applyBorder="1"/>
    <xf numFmtId="43" fontId="0" fillId="0" borderId="20" xfId="1" applyNumberFormat="1" applyFont="1" applyBorder="1"/>
    <xf numFmtId="43" fontId="0" fillId="0" borderId="0" xfId="1" applyNumberFormat="1" applyFont="1" applyBorder="1"/>
    <xf numFmtId="43" fontId="0" fillId="0" borderId="27" xfId="1" applyNumberFormat="1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/>
    <xf numFmtId="0" fontId="4" fillId="0" borderId="25" xfId="0" applyFont="1" applyBorder="1" applyAlignment="1">
      <alignment horizontal="left"/>
    </xf>
    <xf numFmtId="43" fontId="0" fillId="0" borderId="25" xfId="1" applyNumberFormat="1" applyFont="1" applyBorder="1"/>
    <xf numFmtId="43" fontId="4" fillId="0" borderId="26" xfId="1" applyFont="1" applyBorder="1"/>
    <xf numFmtId="0" fontId="0" fillId="0" borderId="27" xfId="0" applyBorder="1"/>
    <xf numFmtId="0" fontId="3" fillId="0" borderId="2" xfId="0" applyFont="1" applyBorder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0" fillId="0" borderId="2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7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3" xfId="3" xr:uid="{00000000-0005-0000-0000-000014000000}"/>
    <cellStyle name="Vírgula 4" xfId="4" xr:uid="{00000000-0005-0000-0000-000015000000}"/>
    <cellStyle name="Vírgula 5" xfId="5" xr:uid="{00000000-0005-0000-0000-000016000000}"/>
    <cellStyle name="Vírgula 6" xfId="6" xr:uid="{00000000-0005-0000-0000-000017000000}"/>
    <cellStyle name="Vírgula 7" xfId="7" xr:uid="{00000000-0005-0000-0000-000018000000}"/>
    <cellStyle name="Vírgula 8" xfId="8" xr:uid="{00000000-0005-0000-0000-000019000000}"/>
    <cellStyle name="Vírgula 9" xfId="9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6" name="Imagem 5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83</xdr:row>
      <xdr:rowOff>66675</xdr:rowOff>
    </xdr:from>
    <xdr:to>
      <xdr:col>10</xdr:col>
      <xdr:colOff>638174</xdr:colOff>
      <xdr:row>83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81</xdr:row>
      <xdr:rowOff>114300</xdr:rowOff>
    </xdr:from>
    <xdr:to>
      <xdr:col>2</xdr:col>
      <xdr:colOff>245533</xdr:colOff>
      <xdr:row>82</xdr:row>
      <xdr:rowOff>552450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81</xdr:row>
      <xdr:rowOff>0</xdr:rowOff>
    </xdr:from>
    <xdr:ext cx="828676" cy="828676"/>
    <xdr:pic>
      <xdr:nvPicPr>
        <xdr:cNvPr id="9" name="Imagem 8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1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382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267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60</xdr:row>
      <xdr:rowOff>66675</xdr:rowOff>
    </xdr:from>
    <xdr:to>
      <xdr:col>10</xdr:col>
      <xdr:colOff>638174</xdr:colOff>
      <xdr:row>60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58</xdr:row>
      <xdr:rowOff>114300</xdr:rowOff>
    </xdr:from>
    <xdr:to>
      <xdr:col>2</xdr:col>
      <xdr:colOff>245533</xdr:colOff>
      <xdr:row>59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68</xdr:row>
      <xdr:rowOff>66675</xdr:rowOff>
    </xdr:from>
    <xdr:to>
      <xdr:col>10</xdr:col>
      <xdr:colOff>638174</xdr:colOff>
      <xdr:row>68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258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66</xdr:row>
      <xdr:rowOff>114300</xdr:rowOff>
    </xdr:from>
    <xdr:to>
      <xdr:col>2</xdr:col>
      <xdr:colOff>245533</xdr:colOff>
      <xdr:row>67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525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410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70</xdr:row>
      <xdr:rowOff>66675</xdr:rowOff>
    </xdr:from>
    <xdr:to>
      <xdr:col>10</xdr:col>
      <xdr:colOff>638174</xdr:colOff>
      <xdr:row>70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78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68</xdr:row>
      <xdr:rowOff>114300</xdr:rowOff>
    </xdr:from>
    <xdr:to>
      <xdr:col>2</xdr:col>
      <xdr:colOff>245533</xdr:colOff>
      <xdr:row>69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04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93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57</xdr:row>
      <xdr:rowOff>66675</xdr:rowOff>
    </xdr:from>
    <xdr:to>
      <xdr:col>10</xdr:col>
      <xdr:colOff>638174</xdr:colOff>
      <xdr:row>57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83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55</xdr:row>
      <xdr:rowOff>114300</xdr:rowOff>
    </xdr:from>
    <xdr:to>
      <xdr:col>2</xdr:col>
      <xdr:colOff>245533</xdr:colOff>
      <xdr:row>56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09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55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98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61</xdr:row>
      <xdr:rowOff>66675</xdr:rowOff>
    </xdr:from>
    <xdr:to>
      <xdr:col>10</xdr:col>
      <xdr:colOff>638174</xdr:colOff>
      <xdr:row>61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87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59</xdr:row>
      <xdr:rowOff>114300</xdr:rowOff>
    </xdr:from>
    <xdr:to>
      <xdr:col>2</xdr:col>
      <xdr:colOff>245533</xdr:colOff>
      <xdr:row>60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0839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110</xdr:row>
      <xdr:rowOff>66675</xdr:rowOff>
    </xdr:from>
    <xdr:to>
      <xdr:col>10</xdr:col>
      <xdr:colOff>638174</xdr:colOff>
      <xdr:row>110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6640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108</xdr:row>
      <xdr:rowOff>114300</xdr:rowOff>
    </xdr:from>
    <xdr:to>
      <xdr:col>2</xdr:col>
      <xdr:colOff>245533</xdr:colOff>
      <xdr:row>109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906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108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5792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64</xdr:row>
      <xdr:rowOff>66675</xdr:rowOff>
    </xdr:from>
    <xdr:to>
      <xdr:col>10</xdr:col>
      <xdr:colOff>638174</xdr:colOff>
      <xdr:row>64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2449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62</xdr:row>
      <xdr:rowOff>114300</xdr:rowOff>
    </xdr:from>
    <xdr:to>
      <xdr:col>2</xdr:col>
      <xdr:colOff>245533</xdr:colOff>
      <xdr:row>63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15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1601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74</xdr:row>
      <xdr:rowOff>66675</xdr:rowOff>
    </xdr:from>
    <xdr:to>
      <xdr:col>10</xdr:col>
      <xdr:colOff>638174</xdr:colOff>
      <xdr:row>74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020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72</xdr:row>
      <xdr:rowOff>114300</xdr:rowOff>
    </xdr:from>
    <xdr:to>
      <xdr:col>2</xdr:col>
      <xdr:colOff>245533</xdr:colOff>
      <xdr:row>73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87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72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172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63</xdr:row>
      <xdr:rowOff>66675</xdr:rowOff>
    </xdr:from>
    <xdr:to>
      <xdr:col>10</xdr:col>
      <xdr:colOff>638174</xdr:colOff>
      <xdr:row>63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416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61</xdr:row>
      <xdr:rowOff>114300</xdr:rowOff>
    </xdr:from>
    <xdr:to>
      <xdr:col>2</xdr:col>
      <xdr:colOff>245533</xdr:colOff>
      <xdr:row>62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43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331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93</xdr:row>
      <xdr:rowOff>66675</xdr:rowOff>
    </xdr:from>
    <xdr:to>
      <xdr:col>10</xdr:col>
      <xdr:colOff>638174</xdr:colOff>
      <xdr:row>93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783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91</xdr:row>
      <xdr:rowOff>114300</xdr:rowOff>
    </xdr:from>
    <xdr:to>
      <xdr:col>2</xdr:col>
      <xdr:colOff>245533</xdr:colOff>
      <xdr:row>92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050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91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20935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71</xdr:row>
      <xdr:rowOff>66675</xdr:rowOff>
    </xdr:from>
    <xdr:to>
      <xdr:col>10</xdr:col>
      <xdr:colOff>638174</xdr:colOff>
      <xdr:row>71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69</xdr:row>
      <xdr:rowOff>114300</xdr:rowOff>
    </xdr:from>
    <xdr:to>
      <xdr:col>2</xdr:col>
      <xdr:colOff>245533</xdr:colOff>
      <xdr:row>70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69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48</xdr:row>
      <xdr:rowOff>66675</xdr:rowOff>
    </xdr:from>
    <xdr:to>
      <xdr:col>10</xdr:col>
      <xdr:colOff>638174</xdr:colOff>
      <xdr:row>48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8545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46</xdr:row>
      <xdr:rowOff>114300</xdr:rowOff>
    </xdr:from>
    <xdr:to>
      <xdr:col>2</xdr:col>
      <xdr:colOff>245533</xdr:colOff>
      <xdr:row>47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8117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46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76974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56</xdr:row>
      <xdr:rowOff>66675</xdr:rowOff>
    </xdr:from>
    <xdr:to>
      <xdr:col>10</xdr:col>
      <xdr:colOff>638174</xdr:colOff>
      <xdr:row>56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54</xdr:row>
      <xdr:rowOff>114300</xdr:rowOff>
    </xdr:from>
    <xdr:to>
      <xdr:col>2</xdr:col>
      <xdr:colOff>245533</xdr:colOff>
      <xdr:row>55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66</xdr:row>
      <xdr:rowOff>66675</xdr:rowOff>
    </xdr:from>
    <xdr:to>
      <xdr:col>10</xdr:col>
      <xdr:colOff>638174</xdr:colOff>
      <xdr:row>66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9972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64</xdr:row>
      <xdr:rowOff>114300</xdr:rowOff>
    </xdr:from>
    <xdr:to>
      <xdr:col>2</xdr:col>
      <xdr:colOff>245533</xdr:colOff>
      <xdr:row>65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39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64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9124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114300</xdr:rowOff>
    </xdr:from>
    <xdr:to>
      <xdr:col>2</xdr:col>
      <xdr:colOff>245533</xdr:colOff>
      <xdr:row>1</xdr:row>
      <xdr:rowOff>552450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238126</xdr:colOff>
      <xdr:row>2</xdr:row>
      <xdr:rowOff>47626</xdr:rowOff>
    </xdr:to>
    <xdr:pic>
      <xdr:nvPicPr>
        <xdr:cNvPr id="5" name="Imagem 4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47624</xdr:colOff>
      <xdr:row>54</xdr:row>
      <xdr:rowOff>66675</xdr:rowOff>
    </xdr:from>
    <xdr:to>
      <xdr:col>10</xdr:col>
      <xdr:colOff>638174</xdr:colOff>
      <xdr:row>54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3401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52</xdr:row>
      <xdr:rowOff>114300</xdr:rowOff>
    </xdr:from>
    <xdr:to>
      <xdr:col>2</xdr:col>
      <xdr:colOff>245533</xdr:colOff>
      <xdr:row>53</xdr:row>
      <xdr:rowOff>552450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668250"/>
          <a:ext cx="1455208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390525</xdr:colOff>
      <xdr:row>52</xdr:row>
      <xdr:rowOff>0</xdr:rowOff>
    </xdr:from>
    <xdr:ext cx="828676" cy="828676"/>
    <xdr:pic>
      <xdr:nvPicPr>
        <xdr:cNvPr id="8" name="Imagem 7" descr="DescriÃ§Ã£o: DescriÃ§Ã£o: http://www.echapora.sp.gov.br/Figuras/image040.jp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12553950"/>
          <a:ext cx="828676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35"/>
  <sheetViews>
    <sheetView topLeftCell="A73" workbookViewId="0">
      <selection activeCell="G112" sqref="G112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65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43193</v>
      </c>
      <c r="B10" s="4">
        <v>444898</v>
      </c>
      <c r="C10" s="4" t="s">
        <v>44</v>
      </c>
      <c r="D10" s="77"/>
      <c r="E10" s="5">
        <v>30000</v>
      </c>
      <c r="F10" s="6">
        <f>F9-D10+E10</f>
        <v>30000</v>
      </c>
      <c r="G10" s="9" t="s">
        <v>121</v>
      </c>
      <c r="H10" s="7"/>
      <c r="I10" s="4"/>
      <c r="J10" s="19"/>
      <c r="K10" s="16"/>
    </row>
    <row r="11" spans="1:11" x14ac:dyDescent="0.25">
      <c r="A11" s="15">
        <v>43193</v>
      </c>
      <c r="B11" s="4">
        <v>531790</v>
      </c>
      <c r="C11" s="4" t="s">
        <v>52</v>
      </c>
      <c r="D11" s="77">
        <v>8200</v>
      </c>
      <c r="E11" s="5"/>
      <c r="F11" s="6">
        <f t="shared" ref="F11:F74" si="0">F10-D11+E11</f>
        <v>21800</v>
      </c>
      <c r="G11" s="9" t="s">
        <v>120</v>
      </c>
      <c r="H11" s="7" t="s">
        <v>45</v>
      </c>
      <c r="I11" s="4">
        <v>28445</v>
      </c>
      <c r="J11" s="19">
        <v>1</v>
      </c>
      <c r="K11" s="16">
        <v>43187</v>
      </c>
    </row>
    <row r="12" spans="1:11" x14ac:dyDescent="0.25">
      <c r="A12" s="15">
        <v>43193</v>
      </c>
      <c r="B12" s="4">
        <v>180328</v>
      </c>
      <c r="C12" s="4" t="s">
        <v>56</v>
      </c>
      <c r="D12" s="77">
        <v>160</v>
      </c>
      <c r="E12" s="5"/>
      <c r="F12" s="6">
        <f t="shared" si="0"/>
        <v>21640</v>
      </c>
      <c r="G12" s="9" t="s">
        <v>72</v>
      </c>
      <c r="H12" s="7"/>
      <c r="I12" s="4"/>
      <c r="J12" s="19"/>
      <c r="K12" s="16"/>
    </row>
    <row r="13" spans="1:11" x14ac:dyDescent="0.25">
      <c r="A13" s="15">
        <v>43196</v>
      </c>
      <c r="B13" s="4">
        <v>900027</v>
      </c>
      <c r="C13" s="4" t="s">
        <v>57</v>
      </c>
      <c r="D13" s="77">
        <v>377.27</v>
      </c>
      <c r="E13" s="5"/>
      <c r="F13" s="6">
        <f t="shared" si="0"/>
        <v>21262.73</v>
      </c>
      <c r="G13" s="9" t="s">
        <v>24</v>
      </c>
      <c r="H13" s="7" t="s">
        <v>77</v>
      </c>
      <c r="I13" s="4"/>
      <c r="J13" s="19"/>
      <c r="K13" s="16"/>
    </row>
    <row r="14" spans="1:11" x14ac:dyDescent="0.25">
      <c r="A14" s="15">
        <v>43196</v>
      </c>
      <c r="B14" s="4">
        <v>900033</v>
      </c>
      <c r="C14" s="4" t="s">
        <v>57</v>
      </c>
      <c r="D14" s="77">
        <v>302.11</v>
      </c>
      <c r="E14" s="5"/>
      <c r="F14" s="6">
        <f t="shared" si="0"/>
        <v>20960.62</v>
      </c>
      <c r="G14" s="9" t="s">
        <v>24</v>
      </c>
      <c r="H14" s="7" t="s">
        <v>78</v>
      </c>
      <c r="I14" s="4"/>
      <c r="J14" s="19"/>
      <c r="K14" s="16"/>
    </row>
    <row r="15" spans="1:11" x14ac:dyDescent="0.25">
      <c r="A15" s="15">
        <v>43196</v>
      </c>
      <c r="B15" s="4">
        <v>900021</v>
      </c>
      <c r="C15" s="4" t="s">
        <v>57</v>
      </c>
      <c r="D15" s="77">
        <v>552.43000000000006</v>
      </c>
      <c r="E15" s="5"/>
      <c r="F15" s="6">
        <f t="shared" si="0"/>
        <v>20408.189999999999</v>
      </c>
      <c r="G15" s="9" t="s">
        <v>24</v>
      </c>
      <c r="H15" s="7" t="s">
        <v>79</v>
      </c>
      <c r="I15" s="4"/>
      <c r="J15" s="19"/>
      <c r="K15" s="16"/>
    </row>
    <row r="16" spans="1:11" x14ac:dyDescent="0.25">
      <c r="A16" s="15">
        <v>43196</v>
      </c>
      <c r="B16" s="4">
        <v>900009</v>
      </c>
      <c r="C16" s="4" t="s">
        <v>57</v>
      </c>
      <c r="D16" s="77">
        <v>300.65000000000003</v>
      </c>
      <c r="E16" s="5"/>
      <c r="F16" s="6">
        <f t="shared" si="0"/>
        <v>20107.539999999997</v>
      </c>
      <c r="G16" s="9" t="s">
        <v>24</v>
      </c>
      <c r="H16" s="7" t="s">
        <v>80</v>
      </c>
      <c r="I16" s="4"/>
      <c r="J16" s="19"/>
      <c r="K16" s="16"/>
    </row>
    <row r="17" spans="1:11" x14ac:dyDescent="0.25">
      <c r="A17" s="15">
        <v>43196</v>
      </c>
      <c r="B17" s="4">
        <v>900032</v>
      </c>
      <c r="C17" s="4" t="s">
        <v>59</v>
      </c>
      <c r="D17" s="77">
        <v>470.28000000000003</v>
      </c>
      <c r="E17" s="5"/>
      <c r="F17" s="6">
        <f t="shared" si="0"/>
        <v>19637.259999999998</v>
      </c>
      <c r="G17" s="9" t="s">
        <v>24</v>
      </c>
      <c r="H17" s="7" t="s">
        <v>81</v>
      </c>
      <c r="I17" s="4"/>
      <c r="J17" s="19"/>
      <c r="K17" s="16"/>
    </row>
    <row r="18" spans="1:11" x14ac:dyDescent="0.25">
      <c r="A18" s="15">
        <v>43196</v>
      </c>
      <c r="B18" s="4">
        <v>900031</v>
      </c>
      <c r="C18" s="4" t="s">
        <v>57</v>
      </c>
      <c r="D18" s="77">
        <v>353.97</v>
      </c>
      <c r="E18" s="5"/>
      <c r="F18" s="6">
        <f t="shared" si="0"/>
        <v>19283.289999999997</v>
      </c>
      <c r="G18" s="9" t="s">
        <v>24</v>
      </c>
      <c r="H18" s="7" t="s">
        <v>82</v>
      </c>
      <c r="I18" s="4"/>
      <c r="J18" s="19"/>
      <c r="K18" s="16"/>
    </row>
    <row r="19" spans="1:11" x14ac:dyDescent="0.25">
      <c r="A19" s="15">
        <v>43199</v>
      </c>
      <c r="B19" s="4">
        <v>900034</v>
      </c>
      <c r="C19" s="4" t="s">
        <v>57</v>
      </c>
      <c r="D19" s="77">
        <v>470.28000000000003</v>
      </c>
      <c r="E19" s="5"/>
      <c r="F19" s="6">
        <f t="shared" si="0"/>
        <v>18813.009999999998</v>
      </c>
      <c r="G19" s="9" t="s">
        <v>24</v>
      </c>
      <c r="H19" s="7" t="s">
        <v>83</v>
      </c>
      <c r="I19" s="4"/>
      <c r="J19" s="19"/>
      <c r="K19" s="16"/>
    </row>
    <row r="20" spans="1:11" x14ac:dyDescent="0.25">
      <c r="A20" s="15">
        <v>43199</v>
      </c>
      <c r="B20" s="4">
        <v>900001</v>
      </c>
      <c r="C20" s="4" t="s">
        <v>57</v>
      </c>
      <c r="D20" s="77">
        <v>264.91000000000003</v>
      </c>
      <c r="E20" s="5"/>
      <c r="F20" s="6">
        <f t="shared" si="0"/>
        <v>18548.099999999999</v>
      </c>
      <c r="G20" s="9" t="s">
        <v>24</v>
      </c>
      <c r="H20" s="7" t="s">
        <v>84</v>
      </c>
      <c r="I20" s="4"/>
      <c r="J20" s="19"/>
      <c r="K20" s="16"/>
    </row>
    <row r="21" spans="1:11" x14ac:dyDescent="0.25">
      <c r="A21" s="15">
        <v>43199</v>
      </c>
      <c r="B21" s="4">
        <v>900030</v>
      </c>
      <c r="C21" s="4" t="s">
        <v>57</v>
      </c>
      <c r="D21" s="77">
        <v>532.04</v>
      </c>
      <c r="E21" s="5"/>
      <c r="F21" s="6">
        <f t="shared" si="0"/>
        <v>18016.059999999998</v>
      </c>
      <c r="G21" s="9" t="s">
        <v>24</v>
      </c>
      <c r="H21" s="7" t="s">
        <v>85</v>
      </c>
      <c r="I21" s="4"/>
      <c r="J21" s="19"/>
      <c r="K21" s="16"/>
    </row>
    <row r="22" spans="1:11" x14ac:dyDescent="0.25">
      <c r="A22" s="15">
        <v>43199</v>
      </c>
      <c r="B22" s="4">
        <v>900022</v>
      </c>
      <c r="C22" s="4" t="s">
        <v>57</v>
      </c>
      <c r="D22" s="77">
        <v>264.91000000000003</v>
      </c>
      <c r="E22" s="5"/>
      <c r="F22" s="6">
        <f t="shared" si="0"/>
        <v>17751.149999999998</v>
      </c>
      <c r="G22" s="9" t="s">
        <v>24</v>
      </c>
      <c r="H22" s="7" t="s">
        <v>86</v>
      </c>
      <c r="I22" s="4"/>
      <c r="J22" s="19"/>
      <c r="K22" s="16"/>
    </row>
    <row r="23" spans="1:11" x14ac:dyDescent="0.25">
      <c r="A23" s="15">
        <v>43199</v>
      </c>
      <c r="B23" s="4">
        <v>900045</v>
      </c>
      <c r="C23" s="4" t="s">
        <v>57</v>
      </c>
      <c r="D23" s="77">
        <v>470.28000000000003</v>
      </c>
      <c r="E23" s="5"/>
      <c r="F23" s="6">
        <f t="shared" si="0"/>
        <v>17280.87</v>
      </c>
      <c r="G23" s="9" t="s">
        <v>24</v>
      </c>
      <c r="H23" s="7" t="s">
        <v>87</v>
      </c>
      <c r="I23" s="4"/>
      <c r="J23" s="19"/>
      <c r="K23" s="16"/>
    </row>
    <row r="24" spans="1:11" x14ac:dyDescent="0.25">
      <c r="A24" s="15">
        <v>43199</v>
      </c>
      <c r="B24" s="4">
        <v>900037</v>
      </c>
      <c r="C24" s="4" t="s">
        <v>57</v>
      </c>
      <c r="D24" s="77">
        <v>680.4</v>
      </c>
      <c r="E24" s="5"/>
      <c r="F24" s="6">
        <f t="shared" si="0"/>
        <v>16600.469999999998</v>
      </c>
      <c r="G24" s="9" t="s">
        <v>24</v>
      </c>
      <c r="H24" s="7" t="s">
        <v>88</v>
      </c>
      <c r="I24" s="4"/>
      <c r="J24" s="19"/>
      <c r="K24" s="16"/>
    </row>
    <row r="25" spans="1:11" x14ac:dyDescent="0.25">
      <c r="A25" s="15">
        <v>43199</v>
      </c>
      <c r="B25" s="4">
        <v>900011</v>
      </c>
      <c r="C25" s="4" t="s">
        <v>57</v>
      </c>
      <c r="D25" s="77">
        <v>232.4</v>
      </c>
      <c r="E25" s="5"/>
      <c r="F25" s="6">
        <f t="shared" si="0"/>
        <v>16368.069999999998</v>
      </c>
      <c r="G25" s="9" t="s">
        <v>24</v>
      </c>
      <c r="H25" s="7" t="s">
        <v>89</v>
      </c>
      <c r="I25" s="4"/>
      <c r="J25" s="19"/>
      <c r="K25" s="16"/>
    </row>
    <row r="26" spans="1:11" x14ac:dyDescent="0.25">
      <c r="A26" s="15">
        <v>43199</v>
      </c>
      <c r="B26" s="4">
        <v>900039</v>
      </c>
      <c r="C26" s="4" t="s">
        <v>57</v>
      </c>
      <c r="D26" s="77">
        <v>360.41</v>
      </c>
      <c r="E26" s="5"/>
      <c r="F26" s="6">
        <f t="shared" si="0"/>
        <v>16007.659999999998</v>
      </c>
      <c r="G26" s="9" t="s">
        <v>24</v>
      </c>
      <c r="H26" s="7" t="s">
        <v>90</v>
      </c>
      <c r="I26" s="4"/>
      <c r="J26" s="19"/>
      <c r="K26" s="16"/>
    </row>
    <row r="27" spans="1:11" x14ac:dyDescent="0.25">
      <c r="A27" s="15">
        <v>43199</v>
      </c>
      <c r="B27" s="4">
        <v>900044</v>
      </c>
      <c r="C27" s="4" t="s">
        <v>57</v>
      </c>
      <c r="D27" s="77">
        <v>586.41</v>
      </c>
      <c r="E27" s="5"/>
      <c r="F27" s="6">
        <f t="shared" si="0"/>
        <v>15421.249999999998</v>
      </c>
      <c r="G27" s="9" t="s">
        <v>24</v>
      </c>
      <c r="H27" s="7" t="s">
        <v>91</v>
      </c>
      <c r="I27" s="4"/>
      <c r="J27" s="19"/>
      <c r="K27" s="16"/>
    </row>
    <row r="28" spans="1:11" x14ac:dyDescent="0.25">
      <c r="A28" s="15">
        <v>43199</v>
      </c>
      <c r="B28" s="4">
        <v>900018</v>
      </c>
      <c r="C28" s="4" t="s">
        <v>57</v>
      </c>
      <c r="D28" s="77">
        <v>262.73</v>
      </c>
      <c r="E28" s="5"/>
      <c r="F28" s="6">
        <f t="shared" si="0"/>
        <v>15158.519999999999</v>
      </c>
      <c r="G28" s="9" t="s">
        <v>24</v>
      </c>
      <c r="H28" s="7" t="s">
        <v>92</v>
      </c>
      <c r="I28" s="4"/>
      <c r="J28" s="19"/>
      <c r="K28" s="16"/>
    </row>
    <row r="29" spans="1:11" x14ac:dyDescent="0.25">
      <c r="A29" s="15">
        <v>43199</v>
      </c>
      <c r="B29" s="4">
        <v>900043</v>
      </c>
      <c r="C29" s="4" t="s">
        <v>57</v>
      </c>
      <c r="D29" s="77">
        <v>362.68</v>
      </c>
      <c r="E29" s="5"/>
      <c r="F29" s="6">
        <f t="shared" si="0"/>
        <v>14795.839999999998</v>
      </c>
      <c r="G29" s="9" t="s">
        <v>24</v>
      </c>
      <c r="H29" s="7" t="s">
        <v>93</v>
      </c>
      <c r="I29" s="4"/>
      <c r="J29" s="19"/>
      <c r="K29" s="16"/>
    </row>
    <row r="30" spans="1:11" x14ac:dyDescent="0.25">
      <c r="A30" s="15">
        <v>43200</v>
      </c>
      <c r="B30" s="4">
        <v>900025</v>
      </c>
      <c r="C30" s="4" t="s">
        <v>57</v>
      </c>
      <c r="D30" s="77">
        <v>662.98</v>
      </c>
      <c r="E30" s="5"/>
      <c r="F30" s="6">
        <f t="shared" si="0"/>
        <v>14132.859999999999</v>
      </c>
      <c r="G30" s="9" t="s">
        <v>24</v>
      </c>
      <c r="H30" s="7" t="s">
        <v>94</v>
      </c>
      <c r="I30" s="4"/>
      <c r="J30" s="19"/>
      <c r="K30" s="16"/>
    </row>
    <row r="31" spans="1:11" x14ac:dyDescent="0.25">
      <c r="A31" s="15">
        <v>43200</v>
      </c>
      <c r="B31" s="4">
        <v>900003</v>
      </c>
      <c r="C31" s="4" t="s">
        <v>57</v>
      </c>
      <c r="D31" s="77">
        <v>254.02</v>
      </c>
      <c r="E31" s="5"/>
      <c r="F31" s="6">
        <f t="shared" si="0"/>
        <v>13878.839999999998</v>
      </c>
      <c r="G31" s="9" t="s">
        <v>24</v>
      </c>
      <c r="H31" s="7" t="s">
        <v>95</v>
      </c>
      <c r="I31" s="4"/>
      <c r="J31" s="19"/>
      <c r="K31" s="16"/>
    </row>
    <row r="32" spans="1:11" x14ac:dyDescent="0.25">
      <c r="A32" s="15">
        <v>43200</v>
      </c>
      <c r="B32" s="4">
        <v>900028</v>
      </c>
      <c r="C32" s="4" t="s">
        <v>57</v>
      </c>
      <c r="D32" s="77">
        <v>478.99</v>
      </c>
      <c r="E32" s="5"/>
      <c r="F32" s="6">
        <f t="shared" si="0"/>
        <v>13399.849999999999</v>
      </c>
      <c r="G32" s="9" t="s">
        <v>24</v>
      </c>
      <c r="H32" s="7" t="s">
        <v>96</v>
      </c>
      <c r="I32" s="4"/>
      <c r="J32" s="19"/>
      <c r="K32" s="16"/>
    </row>
    <row r="33" spans="1:11" x14ac:dyDescent="0.25">
      <c r="A33" s="15">
        <v>43200</v>
      </c>
      <c r="B33" s="4">
        <v>900014</v>
      </c>
      <c r="C33" s="4" t="s">
        <v>57</v>
      </c>
      <c r="D33" s="77">
        <v>283.79000000000002</v>
      </c>
      <c r="E33" s="5"/>
      <c r="F33" s="6">
        <f t="shared" si="0"/>
        <v>13116.059999999998</v>
      </c>
      <c r="G33" s="9" t="s">
        <v>24</v>
      </c>
      <c r="H33" s="7" t="s">
        <v>97</v>
      </c>
      <c r="I33" s="4"/>
      <c r="J33" s="19"/>
      <c r="K33" s="16"/>
    </row>
    <row r="34" spans="1:11" x14ac:dyDescent="0.25">
      <c r="A34" s="15">
        <v>43200</v>
      </c>
      <c r="B34" s="4">
        <v>900010</v>
      </c>
      <c r="C34" s="4" t="s">
        <v>57</v>
      </c>
      <c r="D34" s="77">
        <v>260.55</v>
      </c>
      <c r="E34" s="5"/>
      <c r="F34" s="6">
        <f t="shared" si="0"/>
        <v>12855.509999999998</v>
      </c>
      <c r="G34" s="9" t="s">
        <v>24</v>
      </c>
      <c r="H34" s="7" t="s">
        <v>98</v>
      </c>
      <c r="I34" s="4"/>
      <c r="J34" s="19"/>
      <c r="K34" s="16"/>
    </row>
    <row r="35" spans="1:11" x14ac:dyDescent="0.25">
      <c r="A35" s="15">
        <v>43200</v>
      </c>
      <c r="B35" s="4">
        <v>900015</v>
      </c>
      <c r="C35" s="4" t="s">
        <v>57</v>
      </c>
      <c r="D35" s="77">
        <v>243.13</v>
      </c>
      <c r="E35" s="5"/>
      <c r="F35" s="6">
        <f t="shared" si="0"/>
        <v>12612.38</v>
      </c>
      <c r="G35" s="9" t="s">
        <v>24</v>
      </c>
      <c r="H35" s="7" t="s">
        <v>99</v>
      </c>
      <c r="I35" s="4"/>
      <c r="J35" s="19"/>
      <c r="K35" s="16"/>
    </row>
    <row r="36" spans="1:11" x14ac:dyDescent="0.25">
      <c r="A36" s="15">
        <v>43200</v>
      </c>
      <c r="B36" s="4">
        <v>900040</v>
      </c>
      <c r="C36" s="4" t="s">
        <v>57</v>
      </c>
      <c r="D36" s="77">
        <v>251.84</v>
      </c>
      <c r="E36" s="5"/>
      <c r="F36" s="6">
        <f t="shared" si="0"/>
        <v>12360.539999999999</v>
      </c>
      <c r="G36" s="9" t="s">
        <v>24</v>
      </c>
      <c r="H36" s="7" t="s">
        <v>100</v>
      </c>
      <c r="I36" s="4"/>
      <c r="J36" s="19"/>
      <c r="K36" s="16"/>
    </row>
    <row r="37" spans="1:11" x14ac:dyDescent="0.25">
      <c r="A37" s="15">
        <v>43200</v>
      </c>
      <c r="B37" s="4">
        <v>900013</v>
      </c>
      <c r="C37" s="4" t="s">
        <v>57</v>
      </c>
      <c r="D37" s="77">
        <v>445.69</v>
      </c>
      <c r="E37" s="5"/>
      <c r="F37" s="6">
        <f t="shared" si="0"/>
        <v>11914.849999999999</v>
      </c>
      <c r="G37" s="9" t="s">
        <v>24</v>
      </c>
      <c r="H37" s="7" t="s">
        <v>101</v>
      </c>
      <c r="I37" s="4"/>
      <c r="J37" s="19"/>
      <c r="K37" s="16"/>
    </row>
    <row r="38" spans="1:11" x14ac:dyDescent="0.25">
      <c r="A38" s="15">
        <v>43200</v>
      </c>
      <c r="B38" s="4">
        <v>900026</v>
      </c>
      <c r="C38" s="4" t="s">
        <v>57</v>
      </c>
      <c r="D38" s="77">
        <v>426.84000000000003</v>
      </c>
      <c r="E38" s="5"/>
      <c r="F38" s="6">
        <f t="shared" si="0"/>
        <v>11488.009999999998</v>
      </c>
      <c r="G38" s="9" t="s">
        <v>24</v>
      </c>
      <c r="H38" s="7" t="s">
        <v>102</v>
      </c>
      <c r="I38" s="4"/>
      <c r="J38" s="19"/>
      <c r="K38" s="16"/>
    </row>
    <row r="39" spans="1:11" x14ac:dyDescent="0.25">
      <c r="A39" s="15">
        <v>43200</v>
      </c>
      <c r="B39" s="4">
        <v>900002</v>
      </c>
      <c r="C39" s="4" t="s">
        <v>57</v>
      </c>
      <c r="D39" s="77">
        <v>264.91000000000003</v>
      </c>
      <c r="E39" s="5"/>
      <c r="F39" s="6">
        <f t="shared" si="0"/>
        <v>11223.099999999999</v>
      </c>
      <c r="G39" s="9" t="s">
        <v>24</v>
      </c>
      <c r="H39" s="7" t="s">
        <v>103</v>
      </c>
      <c r="I39" s="4"/>
      <c r="J39" s="19"/>
      <c r="K39" s="16"/>
    </row>
    <row r="40" spans="1:11" x14ac:dyDescent="0.25">
      <c r="A40" s="15">
        <v>43200</v>
      </c>
      <c r="B40" s="4">
        <v>900024</v>
      </c>
      <c r="C40" s="4" t="s">
        <v>57</v>
      </c>
      <c r="D40" s="77">
        <v>292</v>
      </c>
      <c r="E40" s="5"/>
      <c r="F40" s="6">
        <f t="shared" si="0"/>
        <v>10931.099999999999</v>
      </c>
      <c r="G40" s="9" t="s">
        <v>24</v>
      </c>
      <c r="H40" s="7" t="s">
        <v>104</v>
      </c>
      <c r="I40" s="4"/>
      <c r="J40" s="19"/>
      <c r="K40" s="16"/>
    </row>
    <row r="41" spans="1:11" x14ac:dyDescent="0.25">
      <c r="A41" s="15">
        <v>43200</v>
      </c>
      <c r="B41" s="4">
        <v>900004</v>
      </c>
      <c r="C41" s="4" t="s">
        <v>57</v>
      </c>
      <c r="D41" s="77">
        <v>220.8</v>
      </c>
      <c r="E41" s="5"/>
      <c r="F41" s="6">
        <f t="shared" si="0"/>
        <v>10710.3</v>
      </c>
      <c r="G41" s="9" t="s">
        <v>24</v>
      </c>
      <c r="H41" s="7" t="s">
        <v>105</v>
      </c>
      <c r="I41" s="4"/>
      <c r="J41" s="19"/>
      <c r="K41" s="16"/>
    </row>
    <row r="42" spans="1:11" x14ac:dyDescent="0.25">
      <c r="A42" s="15">
        <v>43200</v>
      </c>
      <c r="B42" s="4">
        <v>900005</v>
      </c>
      <c r="C42" s="4" t="s">
        <v>57</v>
      </c>
      <c r="D42" s="77">
        <v>454.40000000000003</v>
      </c>
      <c r="E42" s="5"/>
      <c r="F42" s="6">
        <f t="shared" si="0"/>
        <v>10255.9</v>
      </c>
      <c r="G42" s="9" t="s">
        <v>24</v>
      </c>
      <c r="H42" s="7" t="s">
        <v>106</v>
      </c>
      <c r="I42" s="4"/>
      <c r="J42" s="19"/>
      <c r="K42" s="16"/>
    </row>
    <row r="43" spans="1:11" x14ac:dyDescent="0.25">
      <c r="A43" s="15">
        <v>43200</v>
      </c>
      <c r="B43" s="4">
        <v>900020</v>
      </c>
      <c r="C43" s="4" t="s">
        <v>59</v>
      </c>
      <c r="D43" s="77">
        <v>394.69</v>
      </c>
      <c r="E43" s="5"/>
      <c r="F43" s="6">
        <f t="shared" si="0"/>
        <v>9861.2099999999991</v>
      </c>
      <c r="G43" s="9" t="s">
        <v>24</v>
      </c>
      <c r="H43" s="7" t="s">
        <v>107</v>
      </c>
      <c r="I43" s="4"/>
      <c r="J43" s="19"/>
      <c r="K43" s="16"/>
    </row>
    <row r="44" spans="1:11" x14ac:dyDescent="0.25">
      <c r="A44" s="15">
        <v>43201</v>
      </c>
      <c r="B44" s="4">
        <v>1</v>
      </c>
      <c r="C44" s="4" t="s">
        <v>37</v>
      </c>
      <c r="D44" s="77"/>
      <c r="E44" s="5">
        <v>49999.55</v>
      </c>
      <c r="F44" s="6">
        <f t="shared" si="0"/>
        <v>59860.76</v>
      </c>
      <c r="G44" s="9" t="s">
        <v>73</v>
      </c>
      <c r="H44" s="7"/>
      <c r="I44" s="4"/>
      <c r="J44" s="19"/>
      <c r="K44" s="16"/>
    </row>
    <row r="45" spans="1:11" x14ac:dyDescent="0.25">
      <c r="A45" s="15">
        <v>43201</v>
      </c>
      <c r="B45" s="4">
        <v>900006</v>
      </c>
      <c r="C45" s="4" t="s">
        <v>57</v>
      </c>
      <c r="D45" s="77">
        <v>454.40000000000003</v>
      </c>
      <c r="E45" s="5"/>
      <c r="F45" s="6">
        <f t="shared" si="0"/>
        <v>59406.36</v>
      </c>
      <c r="G45" s="9" t="s">
        <v>24</v>
      </c>
      <c r="H45" s="7" t="s">
        <v>108</v>
      </c>
      <c r="I45" s="4"/>
      <c r="J45" s="19"/>
      <c r="K45" s="16"/>
    </row>
    <row r="46" spans="1:11" x14ac:dyDescent="0.25">
      <c r="A46" s="15">
        <v>43201</v>
      </c>
      <c r="B46" s="4">
        <v>900035</v>
      </c>
      <c r="C46" s="4" t="s">
        <v>59</v>
      </c>
      <c r="D46" s="77">
        <v>300.65000000000003</v>
      </c>
      <c r="E46" s="5"/>
      <c r="F46" s="6">
        <f t="shared" si="0"/>
        <v>59105.71</v>
      </c>
      <c r="G46" s="9" t="s">
        <v>24</v>
      </c>
      <c r="H46" s="7" t="s">
        <v>109</v>
      </c>
      <c r="I46" s="4"/>
      <c r="J46" s="19"/>
      <c r="K46" s="16"/>
    </row>
    <row r="47" spans="1:11" x14ac:dyDescent="0.25">
      <c r="A47" s="15">
        <v>43202</v>
      </c>
      <c r="B47" s="4">
        <v>727220</v>
      </c>
      <c r="C47" s="4" t="s">
        <v>60</v>
      </c>
      <c r="D47" s="77"/>
      <c r="E47" s="5">
        <v>244.6</v>
      </c>
      <c r="F47" s="6">
        <f t="shared" si="0"/>
        <v>59350.31</v>
      </c>
      <c r="G47" s="9" t="s">
        <v>74</v>
      </c>
      <c r="H47" s="7"/>
      <c r="I47" s="4"/>
      <c r="J47" s="19"/>
      <c r="K47" s="16"/>
    </row>
    <row r="48" spans="1:11" x14ac:dyDescent="0.25">
      <c r="A48" s="15">
        <v>43202</v>
      </c>
      <c r="B48" s="4">
        <v>900041</v>
      </c>
      <c r="C48" s="4" t="s">
        <v>66</v>
      </c>
      <c r="D48" s="77"/>
      <c r="E48" s="5">
        <v>245.31</v>
      </c>
      <c r="F48" s="6">
        <f t="shared" si="0"/>
        <v>59595.619999999995</v>
      </c>
      <c r="G48" s="9" t="s">
        <v>122</v>
      </c>
      <c r="H48" s="7" t="s">
        <v>110</v>
      </c>
      <c r="I48" s="4"/>
      <c r="J48" s="19"/>
      <c r="K48" s="16"/>
    </row>
    <row r="49" spans="1:11" x14ac:dyDescent="0.25">
      <c r="A49" s="15">
        <v>43202</v>
      </c>
      <c r="B49" s="4">
        <v>900041</v>
      </c>
      <c r="C49" s="4" t="s">
        <v>57</v>
      </c>
      <c r="D49" s="77">
        <v>245.31</v>
      </c>
      <c r="E49" s="5"/>
      <c r="F49" s="6">
        <f t="shared" si="0"/>
        <v>59350.31</v>
      </c>
      <c r="G49" s="9" t="s">
        <v>36</v>
      </c>
      <c r="H49" s="7" t="s">
        <v>110</v>
      </c>
      <c r="I49" s="4"/>
      <c r="J49" s="19"/>
      <c r="K49" s="16"/>
    </row>
    <row r="50" spans="1:11" x14ac:dyDescent="0.25">
      <c r="A50" s="15">
        <v>43202</v>
      </c>
      <c r="B50" s="4">
        <v>346060</v>
      </c>
      <c r="C50" s="4" t="s">
        <v>47</v>
      </c>
      <c r="D50" s="77">
        <v>30000</v>
      </c>
      <c r="E50" s="5"/>
      <c r="F50" s="6">
        <f t="shared" si="0"/>
        <v>29350.309999999998</v>
      </c>
      <c r="G50" s="9" t="s">
        <v>49</v>
      </c>
      <c r="H50" s="7"/>
      <c r="I50" s="4"/>
      <c r="J50" s="19"/>
      <c r="K50" s="16"/>
    </row>
    <row r="51" spans="1:11" x14ac:dyDescent="0.25">
      <c r="A51" s="15">
        <v>43202</v>
      </c>
      <c r="B51" s="4">
        <v>304125</v>
      </c>
      <c r="C51" s="4" t="s">
        <v>58</v>
      </c>
      <c r="D51" s="77">
        <v>29105</v>
      </c>
      <c r="E51" s="5"/>
      <c r="F51" s="6">
        <f t="shared" si="0"/>
        <v>245.30999999999767</v>
      </c>
      <c r="G51" s="9" t="s">
        <v>75</v>
      </c>
      <c r="H51" s="7"/>
      <c r="I51" s="4"/>
      <c r="J51" s="19"/>
      <c r="K51" s="16"/>
    </row>
    <row r="52" spans="1:11" x14ac:dyDescent="0.25">
      <c r="A52" s="15">
        <v>43203</v>
      </c>
      <c r="B52" s="4">
        <v>727220</v>
      </c>
      <c r="C52" s="4" t="s">
        <v>60</v>
      </c>
      <c r="D52" s="77"/>
      <c r="E52" s="5">
        <v>56.14</v>
      </c>
      <c r="F52" s="6">
        <f t="shared" si="0"/>
        <v>301.44999999999766</v>
      </c>
      <c r="G52" s="9" t="s">
        <v>74</v>
      </c>
      <c r="H52" s="7"/>
      <c r="I52" s="4"/>
      <c r="J52" s="19"/>
      <c r="K52" s="16"/>
    </row>
    <row r="53" spans="1:11" x14ac:dyDescent="0.25">
      <c r="A53" s="15">
        <v>43203</v>
      </c>
      <c r="B53" s="4">
        <v>180412</v>
      </c>
      <c r="C53" s="4" t="s">
        <v>67</v>
      </c>
      <c r="D53" s="77">
        <v>1</v>
      </c>
      <c r="E53" s="5"/>
      <c r="F53" s="6">
        <f t="shared" si="0"/>
        <v>300.44999999999766</v>
      </c>
      <c r="G53" s="9" t="s">
        <v>72</v>
      </c>
      <c r="H53" s="7"/>
      <c r="I53" s="4"/>
      <c r="J53" s="19"/>
      <c r="K53" s="16"/>
    </row>
    <row r="54" spans="1:11" x14ac:dyDescent="0.25">
      <c r="A54" s="15">
        <v>43203</v>
      </c>
      <c r="B54" s="4">
        <v>23</v>
      </c>
      <c r="C54" s="4" t="s">
        <v>68</v>
      </c>
      <c r="D54" s="77">
        <v>0.35000000000000003</v>
      </c>
      <c r="E54" s="5"/>
      <c r="F54" s="6">
        <f t="shared" si="0"/>
        <v>300.09999999999764</v>
      </c>
      <c r="G54" s="9" t="s">
        <v>72</v>
      </c>
      <c r="H54" s="7"/>
      <c r="I54" s="4"/>
      <c r="J54" s="19"/>
      <c r="K54" s="16"/>
    </row>
    <row r="55" spans="1:11" x14ac:dyDescent="0.25">
      <c r="A55" s="15">
        <v>43203</v>
      </c>
      <c r="B55" s="4">
        <v>727220</v>
      </c>
      <c r="C55" s="4" t="s">
        <v>69</v>
      </c>
      <c r="D55" s="77">
        <v>244.6</v>
      </c>
      <c r="E55" s="5"/>
      <c r="F55" s="6">
        <f t="shared" si="0"/>
        <v>55.499999999997641</v>
      </c>
      <c r="G55" s="9" t="s">
        <v>75</v>
      </c>
      <c r="H55" s="7"/>
      <c r="I55" s="4"/>
      <c r="J55" s="19"/>
      <c r="K55" s="16"/>
    </row>
    <row r="56" spans="1:11" x14ac:dyDescent="0.25">
      <c r="A56" s="15">
        <v>43203</v>
      </c>
      <c r="B56" s="4">
        <v>14</v>
      </c>
      <c r="C56" s="4" t="s">
        <v>70</v>
      </c>
      <c r="D56" s="77">
        <v>55.5</v>
      </c>
      <c r="E56" s="5"/>
      <c r="F56" s="6">
        <f t="shared" si="0"/>
        <v>-2.3590018827235326E-12</v>
      </c>
      <c r="G56" s="9" t="s">
        <v>72</v>
      </c>
      <c r="H56" s="7"/>
      <c r="I56" s="4"/>
      <c r="J56" s="19"/>
      <c r="K56" s="16"/>
    </row>
    <row r="57" spans="1:11" x14ac:dyDescent="0.25">
      <c r="A57" s="15">
        <v>43206</v>
      </c>
      <c r="B57" s="4">
        <v>727220</v>
      </c>
      <c r="C57" s="4" t="s">
        <v>60</v>
      </c>
      <c r="D57" s="77"/>
      <c r="E57" s="5">
        <v>1127.32</v>
      </c>
      <c r="F57" s="6">
        <f t="shared" si="0"/>
        <v>1127.3199999999977</v>
      </c>
      <c r="G57" s="9" t="s">
        <v>74</v>
      </c>
      <c r="H57" s="7"/>
      <c r="I57" s="4"/>
      <c r="J57" s="19"/>
      <c r="K57" s="16"/>
    </row>
    <row r="58" spans="1:11" x14ac:dyDescent="0.25">
      <c r="A58" s="15">
        <v>43206</v>
      </c>
      <c r="B58" s="4">
        <v>900036</v>
      </c>
      <c r="C58" s="4" t="s">
        <v>57</v>
      </c>
      <c r="D58" s="77">
        <v>243.13</v>
      </c>
      <c r="E58" s="5"/>
      <c r="F58" s="6">
        <f t="shared" si="0"/>
        <v>884.18999999999767</v>
      </c>
      <c r="G58" s="9" t="s">
        <v>24</v>
      </c>
      <c r="H58" s="7" t="s">
        <v>111</v>
      </c>
      <c r="I58" s="4"/>
      <c r="J58" s="19"/>
      <c r="K58" s="16"/>
    </row>
    <row r="59" spans="1:11" x14ac:dyDescent="0.25">
      <c r="A59" s="15">
        <v>43206</v>
      </c>
      <c r="B59" s="4">
        <v>900038</v>
      </c>
      <c r="C59" s="4" t="s">
        <v>57</v>
      </c>
      <c r="D59" s="77">
        <v>229.51</v>
      </c>
      <c r="E59" s="5"/>
      <c r="F59" s="6">
        <f t="shared" si="0"/>
        <v>654.67999999999768</v>
      </c>
      <c r="G59" s="9" t="s">
        <v>24</v>
      </c>
      <c r="H59" s="7" t="s">
        <v>112</v>
      </c>
      <c r="I59" s="4"/>
      <c r="J59" s="19"/>
      <c r="K59" s="16"/>
    </row>
    <row r="60" spans="1:11" x14ac:dyDescent="0.25">
      <c r="A60" s="15">
        <v>43206</v>
      </c>
      <c r="B60" s="4">
        <v>900042</v>
      </c>
      <c r="C60" s="4" t="s">
        <v>57</v>
      </c>
      <c r="D60" s="77">
        <v>362.68</v>
      </c>
      <c r="E60" s="5"/>
      <c r="F60" s="6">
        <f t="shared" si="0"/>
        <v>291.99999999999767</v>
      </c>
      <c r="G60" s="9" t="s">
        <v>24</v>
      </c>
      <c r="H60" s="7" t="s">
        <v>113</v>
      </c>
      <c r="I60" s="4"/>
      <c r="J60" s="19"/>
      <c r="K60" s="16"/>
    </row>
    <row r="61" spans="1:11" x14ac:dyDescent="0.25">
      <c r="A61" s="15">
        <v>43206</v>
      </c>
      <c r="B61" s="4">
        <v>900007</v>
      </c>
      <c r="C61" s="4" t="s">
        <v>57</v>
      </c>
      <c r="D61" s="77">
        <v>292</v>
      </c>
      <c r="E61" s="5"/>
      <c r="F61" s="6">
        <f t="shared" si="0"/>
        <v>-2.3305801732931286E-12</v>
      </c>
      <c r="G61" s="9" t="s">
        <v>24</v>
      </c>
      <c r="H61" s="7" t="s">
        <v>114</v>
      </c>
      <c r="I61" s="4"/>
      <c r="J61" s="19"/>
      <c r="K61" s="16"/>
    </row>
    <row r="62" spans="1:11" x14ac:dyDescent="0.25">
      <c r="A62" s="15">
        <v>43207</v>
      </c>
      <c r="B62" s="4">
        <v>727220</v>
      </c>
      <c r="C62" s="4" t="s">
        <v>60</v>
      </c>
      <c r="D62" s="77"/>
      <c r="E62" s="5">
        <v>532.04</v>
      </c>
      <c r="F62" s="6">
        <f t="shared" si="0"/>
        <v>532.03999999999769</v>
      </c>
      <c r="G62" s="9" t="s">
        <v>74</v>
      </c>
      <c r="H62" s="7"/>
      <c r="I62" s="4"/>
      <c r="J62" s="19"/>
      <c r="K62" s="16"/>
    </row>
    <row r="63" spans="1:11" x14ac:dyDescent="0.25">
      <c r="A63" s="15">
        <v>43207</v>
      </c>
      <c r="B63" s="4">
        <v>900046</v>
      </c>
      <c r="C63" s="4" t="s">
        <v>57</v>
      </c>
      <c r="D63" s="77">
        <v>532.04</v>
      </c>
      <c r="E63" s="5"/>
      <c r="F63" s="6">
        <f t="shared" si="0"/>
        <v>-2.2737367544323206E-12</v>
      </c>
      <c r="G63" s="9" t="s">
        <v>24</v>
      </c>
      <c r="H63" s="7" t="s">
        <v>115</v>
      </c>
      <c r="I63" s="4"/>
      <c r="J63" s="19"/>
      <c r="K63" s="16"/>
    </row>
    <row r="64" spans="1:11" x14ac:dyDescent="0.25">
      <c r="A64" s="15">
        <v>43208</v>
      </c>
      <c r="B64" s="4">
        <v>1920</v>
      </c>
      <c r="C64" s="4" t="s">
        <v>51</v>
      </c>
      <c r="D64" s="77"/>
      <c r="E64" s="5">
        <v>55.85</v>
      </c>
      <c r="F64" s="6">
        <f t="shared" si="0"/>
        <v>55.849999999997728</v>
      </c>
      <c r="G64" s="9" t="s">
        <v>76</v>
      </c>
      <c r="H64" s="7"/>
      <c r="I64" s="4"/>
      <c r="J64" s="19"/>
      <c r="K64" s="16"/>
    </row>
    <row r="65" spans="1:11" x14ac:dyDescent="0.25">
      <c r="A65" s="15">
        <v>43210</v>
      </c>
      <c r="B65" s="4">
        <v>727220</v>
      </c>
      <c r="C65" s="4" t="s">
        <v>60</v>
      </c>
      <c r="D65" s="77"/>
      <c r="E65" s="5">
        <v>1244.1300000000001</v>
      </c>
      <c r="F65" s="6">
        <f t="shared" si="0"/>
        <v>1299.9799999999977</v>
      </c>
      <c r="G65" s="9" t="s">
        <v>74</v>
      </c>
      <c r="H65" s="7"/>
      <c r="I65" s="4"/>
      <c r="J65" s="19"/>
      <c r="K65" s="16"/>
    </row>
    <row r="66" spans="1:11" x14ac:dyDescent="0.25">
      <c r="A66" s="15">
        <v>43210</v>
      </c>
      <c r="B66" s="4">
        <v>829886</v>
      </c>
      <c r="C66" s="4" t="s">
        <v>54</v>
      </c>
      <c r="D66" s="77">
        <v>1058.8700000000001</v>
      </c>
      <c r="E66" s="5"/>
      <c r="F66" s="6">
        <f t="shared" si="0"/>
        <v>241.10999999999763</v>
      </c>
      <c r="G66" s="9" t="s">
        <v>29</v>
      </c>
      <c r="H66" s="7" t="s">
        <v>116</v>
      </c>
      <c r="I66" s="4">
        <v>1</v>
      </c>
      <c r="J66" s="19">
        <v>1</v>
      </c>
      <c r="K66" s="16"/>
    </row>
    <row r="67" spans="1:11" x14ac:dyDescent="0.25">
      <c r="A67" s="15">
        <v>43210</v>
      </c>
      <c r="B67" s="4">
        <v>900008</v>
      </c>
      <c r="C67" s="4" t="s">
        <v>57</v>
      </c>
      <c r="D67" s="77">
        <v>241.11</v>
      </c>
      <c r="E67" s="5"/>
      <c r="F67" s="6">
        <f t="shared" si="0"/>
        <v>-2.3874235921539366E-12</v>
      </c>
      <c r="G67" s="9" t="s">
        <v>24</v>
      </c>
      <c r="H67" s="7" t="s">
        <v>117</v>
      </c>
      <c r="I67" s="4"/>
      <c r="J67" s="19"/>
      <c r="K67" s="16"/>
    </row>
    <row r="68" spans="1:11" x14ac:dyDescent="0.25">
      <c r="A68" s="15">
        <v>43214</v>
      </c>
      <c r="B68" s="4">
        <v>727220</v>
      </c>
      <c r="C68" s="4" t="s">
        <v>60</v>
      </c>
      <c r="D68" s="77"/>
      <c r="E68" s="5">
        <v>220.8</v>
      </c>
      <c r="F68" s="6">
        <f t="shared" si="0"/>
        <v>220.79999999999762</v>
      </c>
      <c r="G68" s="9" t="s">
        <v>74</v>
      </c>
      <c r="H68" s="7"/>
      <c r="I68" s="4"/>
      <c r="J68" s="19"/>
      <c r="K68" s="16"/>
    </row>
    <row r="69" spans="1:11" x14ac:dyDescent="0.25">
      <c r="A69" s="15">
        <v>43214</v>
      </c>
      <c r="B69" s="4">
        <v>900029</v>
      </c>
      <c r="C69" s="4" t="s">
        <v>59</v>
      </c>
      <c r="D69" s="77">
        <v>220.8</v>
      </c>
      <c r="E69" s="5"/>
      <c r="F69" s="6">
        <f t="shared" si="0"/>
        <v>-2.3874235921539366E-12</v>
      </c>
      <c r="G69" s="9" t="s">
        <v>24</v>
      </c>
      <c r="H69" s="7" t="s">
        <v>118</v>
      </c>
      <c r="I69" s="4"/>
      <c r="J69" s="19"/>
      <c r="K69" s="16"/>
    </row>
    <row r="70" spans="1:11" x14ac:dyDescent="0.25">
      <c r="A70" s="15">
        <v>43215</v>
      </c>
      <c r="B70" s="4">
        <v>727220</v>
      </c>
      <c r="C70" s="4" t="s">
        <v>60</v>
      </c>
      <c r="D70" s="77"/>
      <c r="E70" s="5">
        <v>42</v>
      </c>
      <c r="F70" s="6">
        <f t="shared" si="0"/>
        <v>41.999999999997613</v>
      </c>
      <c r="G70" s="9" t="s">
        <v>74</v>
      </c>
      <c r="H70" s="7"/>
      <c r="I70" s="4"/>
      <c r="J70" s="19"/>
      <c r="K70" s="16"/>
    </row>
    <row r="71" spans="1:11" x14ac:dyDescent="0.25">
      <c r="A71" s="15">
        <v>43215</v>
      </c>
      <c r="B71" s="4">
        <v>0</v>
      </c>
      <c r="C71" s="4" t="s">
        <v>71</v>
      </c>
      <c r="D71" s="77">
        <v>42</v>
      </c>
      <c r="E71" s="5"/>
      <c r="F71" s="6">
        <f t="shared" si="0"/>
        <v>-2.3874235921539366E-12</v>
      </c>
      <c r="G71" s="9" t="s">
        <v>72</v>
      </c>
      <c r="H71" s="7"/>
      <c r="I71" s="4"/>
      <c r="J71" s="19"/>
      <c r="K71" s="16"/>
    </row>
    <row r="72" spans="1:11" x14ac:dyDescent="0.25">
      <c r="A72" s="15">
        <v>43217</v>
      </c>
      <c r="B72" s="4">
        <v>727220</v>
      </c>
      <c r="C72" s="4" t="s">
        <v>60</v>
      </c>
      <c r="D72" s="77"/>
      <c r="E72" s="5">
        <v>763.34</v>
      </c>
      <c r="F72" s="6">
        <f t="shared" si="0"/>
        <v>763.33999999999764</v>
      </c>
      <c r="G72" s="9" t="s">
        <v>74</v>
      </c>
      <c r="H72" s="7"/>
      <c r="I72" s="4"/>
      <c r="J72" s="19"/>
      <c r="K72" s="16"/>
    </row>
    <row r="73" spans="1:11" x14ac:dyDescent="0.25">
      <c r="A73" s="15">
        <v>43217</v>
      </c>
      <c r="B73" s="4">
        <v>194939</v>
      </c>
      <c r="C73" s="4" t="s">
        <v>52</v>
      </c>
      <c r="D73" s="77">
        <v>763.34</v>
      </c>
      <c r="E73" s="5"/>
      <c r="F73" s="6">
        <f t="shared" si="0"/>
        <v>-2.3874235921539366E-12</v>
      </c>
      <c r="G73" s="9" t="s">
        <v>35</v>
      </c>
      <c r="H73" s="7" t="s">
        <v>46</v>
      </c>
      <c r="I73" s="4">
        <v>1020</v>
      </c>
      <c r="J73" s="19">
        <v>1</v>
      </c>
      <c r="K73" s="16">
        <v>43203</v>
      </c>
    </row>
    <row r="74" spans="1:11" x14ac:dyDescent="0.25">
      <c r="A74" s="15">
        <v>43220</v>
      </c>
      <c r="B74" s="4">
        <v>727220</v>
      </c>
      <c r="C74" s="4" t="s">
        <v>60</v>
      </c>
      <c r="D74" s="77"/>
      <c r="E74" s="5">
        <v>8219.4500000000007</v>
      </c>
      <c r="F74" s="6">
        <f t="shared" si="0"/>
        <v>8219.4499999999989</v>
      </c>
      <c r="G74" s="9" t="s">
        <v>74</v>
      </c>
      <c r="H74" s="7"/>
      <c r="I74" s="4"/>
      <c r="J74" s="19"/>
      <c r="K74" s="16"/>
    </row>
    <row r="75" spans="1:11" x14ac:dyDescent="0.25">
      <c r="A75" s="15">
        <v>43220</v>
      </c>
      <c r="B75" s="4">
        <v>900047</v>
      </c>
      <c r="C75" s="4" t="s">
        <v>59</v>
      </c>
      <c r="D75" s="77">
        <v>5123.3100000000004</v>
      </c>
      <c r="E75" s="5"/>
      <c r="F75" s="6">
        <f t="shared" ref="F75:F76" si="1">F74-D75+E75</f>
        <v>3096.1399999999985</v>
      </c>
      <c r="G75" s="9" t="s">
        <v>34</v>
      </c>
      <c r="H75" s="7" t="s">
        <v>119</v>
      </c>
      <c r="I75" s="4">
        <v>3</v>
      </c>
      <c r="J75" s="19">
        <v>1</v>
      </c>
      <c r="K75" s="16">
        <v>43207</v>
      </c>
    </row>
    <row r="76" spans="1:11" x14ac:dyDescent="0.25">
      <c r="A76" s="15">
        <v>43220</v>
      </c>
      <c r="B76" s="4">
        <v>900048</v>
      </c>
      <c r="C76" s="4" t="s">
        <v>57</v>
      </c>
      <c r="D76" s="77">
        <v>3096.14</v>
      </c>
      <c r="E76" s="5"/>
      <c r="F76" s="6">
        <f t="shared" si="1"/>
        <v>-1.3642420526593924E-12</v>
      </c>
      <c r="G76" s="9" t="s">
        <v>34</v>
      </c>
      <c r="H76" s="7" t="s">
        <v>61</v>
      </c>
      <c r="I76" s="4">
        <v>2</v>
      </c>
      <c r="J76" s="19">
        <v>1</v>
      </c>
      <c r="K76" s="16">
        <v>43207</v>
      </c>
    </row>
    <row r="77" spans="1:11" x14ac:dyDescent="0.25">
      <c r="A77" s="15"/>
      <c r="B77" s="4"/>
      <c r="C77" s="4"/>
      <c r="D77" s="77"/>
      <c r="E77" s="5"/>
      <c r="F77" s="6"/>
      <c r="G77" s="9"/>
      <c r="H77" s="7"/>
      <c r="I77" s="4"/>
      <c r="J77" s="19"/>
      <c r="K77" s="16"/>
    </row>
    <row r="78" spans="1:11" ht="15.75" thickBot="1" x14ac:dyDescent="0.3">
      <c r="A78" s="152" t="s">
        <v>12</v>
      </c>
      <c r="B78" s="153"/>
      <c r="C78" s="21"/>
      <c r="D78" s="78">
        <f>SUM(D10:D77)</f>
        <v>92750.53</v>
      </c>
      <c r="E78" s="40">
        <f>SUM(E10:E77)</f>
        <v>92750.530000000013</v>
      </c>
      <c r="F78" s="22">
        <f>F9-D78+E78</f>
        <v>0</v>
      </c>
      <c r="G78" s="10"/>
      <c r="H78" s="18"/>
      <c r="I78" s="17"/>
      <c r="J78" s="20"/>
      <c r="K78" s="25"/>
    </row>
    <row r="79" spans="1:11" x14ac:dyDescent="0.25">
      <c r="A79" s="38" t="s">
        <v>23</v>
      </c>
      <c r="B79" s="3"/>
      <c r="C79" s="3"/>
      <c r="D79" s="75"/>
      <c r="E79" s="3"/>
      <c r="F79" s="3"/>
      <c r="G79" s="3"/>
      <c r="H79" s="3"/>
      <c r="I79" s="3"/>
      <c r="J79" s="2"/>
      <c r="K79" s="24"/>
    </row>
    <row r="80" spans="1:11" x14ac:dyDescent="0.25">
      <c r="A80" s="38"/>
      <c r="B80" s="3"/>
      <c r="C80" s="3"/>
      <c r="D80" s="75"/>
      <c r="E80" s="3"/>
      <c r="F80" s="3"/>
      <c r="G80" s="3"/>
      <c r="H80" s="3"/>
      <c r="I80" s="3"/>
      <c r="J80" s="2"/>
      <c r="K80" s="24"/>
    </row>
    <row r="81" spans="1:11" x14ac:dyDescent="0.25">
      <c r="A81" s="38"/>
      <c r="B81" s="3"/>
      <c r="C81" s="3"/>
      <c r="D81" s="75"/>
      <c r="E81" s="3"/>
      <c r="F81" s="3"/>
      <c r="G81" s="3"/>
      <c r="H81" s="3"/>
      <c r="I81" s="3"/>
      <c r="J81" s="2"/>
      <c r="K81" s="24"/>
    </row>
    <row r="83" spans="1:11" ht="46.5" customHeight="1" x14ac:dyDescent="0.25">
      <c r="A83" s="149" t="s">
        <v>123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</row>
    <row r="84" spans="1:11" ht="18" customHeight="1" x14ac:dyDescent="0.25"/>
    <row r="85" spans="1:11" ht="18" customHeight="1" x14ac:dyDescent="0.3">
      <c r="A85" s="150" t="s">
        <v>126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1:11" x14ac:dyDescent="0.25">
      <c r="A86" s="3"/>
      <c r="B86" s="3"/>
      <c r="C86" s="3"/>
      <c r="D86" s="75"/>
      <c r="E86" s="3"/>
      <c r="F86" s="3"/>
      <c r="G86" s="3"/>
      <c r="H86" s="3"/>
      <c r="I86" s="3"/>
      <c r="J86" s="2"/>
      <c r="K86" s="24"/>
    </row>
    <row r="87" spans="1:11" x14ac:dyDescent="0.25">
      <c r="A87" s="154" t="s">
        <v>21</v>
      </c>
      <c r="B87" s="155"/>
      <c r="C87" s="155"/>
      <c r="D87" s="155"/>
      <c r="E87" s="156"/>
      <c r="F87" s="3"/>
      <c r="G87" s="157" t="s">
        <v>20</v>
      </c>
      <c r="H87" s="157"/>
      <c r="I87" s="157"/>
      <c r="J87" s="157"/>
      <c r="K87" s="24"/>
    </row>
    <row r="88" spans="1:11" x14ac:dyDescent="0.25">
      <c r="A88" s="43" t="s">
        <v>75</v>
      </c>
      <c r="B88" s="44"/>
      <c r="C88" s="44"/>
      <c r="D88" s="79"/>
      <c r="E88" s="33">
        <f t="shared" ref="E88:E124" si="2">SUMIF($G$8:$G$77,A88,$D$8:$D$77)</f>
        <v>29349.599999999999</v>
      </c>
      <c r="F88" s="3"/>
      <c r="G88" s="62" t="s">
        <v>73</v>
      </c>
      <c r="H88" s="26"/>
      <c r="I88" s="158">
        <f>SUMIF($G$8:$G$77,G88,$E$8:$E$77)</f>
        <v>49999.55</v>
      </c>
      <c r="J88" s="159"/>
      <c r="K88" s="24"/>
    </row>
    <row r="89" spans="1:11" x14ac:dyDescent="0.25">
      <c r="A89" s="27" t="s">
        <v>35</v>
      </c>
      <c r="B89" s="63"/>
      <c r="C89" s="63"/>
      <c r="D89" s="80"/>
      <c r="E89" s="29">
        <f t="shared" si="2"/>
        <v>763.34</v>
      </c>
      <c r="F89" s="3"/>
      <c r="G89" s="160" t="s">
        <v>74</v>
      </c>
      <c r="H89" s="161"/>
      <c r="I89" s="158">
        <f>SUMIF($G$8:$G$77,G89,$E$8:$E$77)</f>
        <v>12449.82</v>
      </c>
      <c r="J89" s="159"/>
      <c r="K89" s="24"/>
    </row>
    <row r="90" spans="1:11" x14ac:dyDescent="0.25">
      <c r="A90" s="27" t="s">
        <v>24</v>
      </c>
      <c r="B90" s="63"/>
      <c r="C90" s="63"/>
      <c r="D90" s="80"/>
      <c r="E90" s="29">
        <f t="shared" si="2"/>
        <v>14655.109999999997</v>
      </c>
      <c r="F90" s="3"/>
      <c r="G90" s="160" t="s">
        <v>121</v>
      </c>
      <c r="H90" s="161"/>
      <c r="I90" s="158">
        <f>SUMIF($G$8:$G$77,G90,$E$8:$E$77)</f>
        <v>30000</v>
      </c>
      <c r="J90" s="159"/>
      <c r="K90" s="24"/>
    </row>
    <row r="91" spans="1:11" x14ac:dyDescent="0.25">
      <c r="A91" s="27" t="s">
        <v>29</v>
      </c>
      <c r="B91" s="63"/>
      <c r="C91" s="63"/>
      <c r="D91" s="80"/>
      <c r="E91" s="29">
        <f t="shared" si="2"/>
        <v>1058.8700000000001</v>
      </c>
      <c r="F91" s="3"/>
      <c r="G91" s="160" t="s">
        <v>76</v>
      </c>
      <c r="H91" s="161"/>
      <c r="I91" s="158">
        <f>SUMIF($G$8:$G$77,G91,$E$8:$E$77)</f>
        <v>55.85</v>
      </c>
      <c r="J91" s="159"/>
      <c r="K91" s="24"/>
    </row>
    <row r="92" spans="1:11" x14ac:dyDescent="0.25">
      <c r="A92" s="27" t="s">
        <v>49</v>
      </c>
      <c r="B92" s="63"/>
      <c r="C92" s="63"/>
      <c r="D92" s="80"/>
      <c r="E92" s="29">
        <f t="shared" si="2"/>
        <v>30000</v>
      </c>
      <c r="F92" s="3"/>
      <c r="G92" s="62" t="s">
        <v>122</v>
      </c>
      <c r="H92" s="26"/>
      <c r="I92" s="158">
        <f>SUMIF($G$8:$G$77,G92,$E$8:$E$77)</f>
        <v>245.31</v>
      </c>
      <c r="J92" s="159"/>
      <c r="K92" s="24"/>
    </row>
    <row r="93" spans="1:11" x14ac:dyDescent="0.25">
      <c r="A93" s="27" t="s">
        <v>36</v>
      </c>
      <c r="B93" s="63"/>
      <c r="C93" s="63"/>
      <c r="D93" s="80"/>
      <c r="E93" s="29">
        <f t="shared" si="2"/>
        <v>245.31</v>
      </c>
      <c r="F93" s="3"/>
      <c r="G93" s="47" t="s">
        <v>22</v>
      </c>
      <c r="H93" s="48"/>
      <c r="I93" s="164">
        <f>SUM(I88:J92)</f>
        <v>92750.53</v>
      </c>
      <c r="J93" s="165"/>
      <c r="K93" s="24"/>
    </row>
    <row r="94" spans="1:11" x14ac:dyDescent="0.25">
      <c r="A94" s="27" t="s">
        <v>34</v>
      </c>
      <c r="B94" s="63"/>
      <c r="C94" s="63"/>
      <c r="D94" s="80"/>
      <c r="E94" s="29">
        <f t="shared" si="2"/>
        <v>8219.4500000000007</v>
      </c>
      <c r="F94" s="3"/>
      <c r="G94" s="70"/>
      <c r="H94" s="45"/>
      <c r="I94" s="69"/>
      <c r="J94" s="71"/>
      <c r="K94" s="24"/>
    </row>
    <row r="95" spans="1:11" x14ac:dyDescent="0.25">
      <c r="A95" s="27" t="s">
        <v>72</v>
      </c>
      <c r="B95" s="63"/>
      <c r="C95" s="63"/>
      <c r="D95" s="80"/>
      <c r="E95" s="29">
        <f t="shared" si="2"/>
        <v>258.85000000000002</v>
      </c>
      <c r="F95" s="3"/>
      <c r="G95" s="36" t="s">
        <v>64</v>
      </c>
      <c r="H95" s="37"/>
      <c r="I95" s="66"/>
      <c r="J95" s="67"/>
    </row>
    <row r="96" spans="1:11" x14ac:dyDescent="0.25">
      <c r="A96" s="27" t="s">
        <v>120</v>
      </c>
      <c r="B96" s="63"/>
      <c r="C96" s="63"/>
      <c r="D96" s="80"/>
      <c r="E96" s="29">
        <f t="shared" si="2"/>
        <v>8200</v>
      </c>
      <c r="F96" s="3"/>
      <c r="G96" s="64" t="s">
        <v>19</v>
      </c>
      <c r="H96" s="65"/>
      <c r="I96" s="158">
        <v>0</v>
      </c>
      <c r="J96" s="159"/>
    </row>
    <row r="97" spans="1:11" x14ac:dyDescent="0.25">
      <c r="A97" s="27"/>
      <c r="B97" s="63"/>
      <c r="C97" s="63"/>
      <c r="D97" s="80"/>
      <c r="E97" s="29">
        <f t="shared" si="2"/>
        <v>0</v>
      </c>
      <c r="F97" s="3"/>
      <c r="G97" s="27" t="s">
        <v>75</v>
      </c>
      <c r="H97" s="65"/>
      <c r="I97" s="158">
        <f>SUMIF($G$8:$G$77,G97,$D$8:$D$77)</f>
        <v>29349.599999999999</v>
      </c>
      <c r="J97" s="159"/>
    </row>
    <row r="98" spans="1:11" x14ac:dyDescent="0.25">
      <c r="A98" s="27"/>
      <c r="B98" s="63"/>
      <c r="C98" s="63"/>
      <c r="D98" s="80"/>
      <c r="E98" s="29">
        <f t="shared" si="2"/>
        <v>0</v>
      </c>
      <c r="F98" s="3"/>
      <c r="G98" s="160" t="s">
        <v>74</v>
      </c>
      <c r="H98" s="161"/>
      <c r="I98" s="158">
        <f>-SUMIF($G$8:$G$77,G98,$E$8:$E$77)</f>
        <v>-12449.82</v>
      </c>
      <c r="J98" s="159"/>
    </row>
    <row r="99" spans="1:11" x14ac:dyDescent="0.25">
      <c r="A99" s="27"/>
      <c r="B99" s="63"/>
      <c r="C99" s="63"/>
      <c r="D99" s="80"/>
      <c r="E99" s="29">
        <f t="shared" si="2"/>
        <v>0</v>
      </c>
      <c r="F99" s="3"/>
      <c r="G99" s="64" t="s">
        <v>30</v>
      </c>
      <c r="H99" s="65"/>
      <c r="I99" s="158">
        <v>63.06</v>
      </c>
      <c r="J99" s="159"/>
    </row>
    <row r="100" spans="1:11" x14ac:dyDescent="0.25">
      <c r="A100" s="27"/>
      <c r="B100" s="63"/>
      <c r="C100" s="63"/>
      <c r="D100" s="80"/>
      <c r="E100" s="29">
        <f t="shared" si="2"/>
        <v>0</v>
      </c>
      <c r="F100" s="3"/>
      <c r="G100" s="30"/>
      <c r="H100" s="31"/>
      <c r="I100" s="162"/>
      <c r="J100" s="163"/>
    </row>
    <row r="101" spans="1:11" x14ac:dyDescent="0.25">
      <c r="A101" s="27"/>
      <c r="B101" s="63"/>
      <c r="C101" s="63"/>
      <c r="D101" s="80"/>
      <c r="E101" s="29">
        <f t="shared" si="2"/>
        <v>0</v>
      </c>
      <c r="F101" s="3"/>
      <c r="G101" s="32" t="s">
        <v>18</v>
      </c>
      <c r="H101" s="31"/>
      <c r="I101" s="176">
        <f>SUM(I96:J99)</f>
        <v>16962.84</v>
      </c>
      <c r="J101" s="177"/>
    </row>
    <row r="102" spans="1:11" x14ac:dyDescent="0.25">
      <c r="A102" s="62"/>
      <c r="B102" s="63"/>
      <c r="C102" s="63"/>
      <c r="D102" s="80"/>
      <c r="E102" s="29">
        <f t="shared" si="2"/>
        <v>0</v>
      </c>
      <c r="F102" s="3"/>
      <c r="G102" s="49"/>
      <c r="H102" s="41"/>
      <c r="I102" s="41"/>
      <c r="J102" s="68"/>
      <c r="K102" s="24"/>
    </row>
    <row r="103" spans="1:11" x14ac:dyDescent="0.25">
      <c r="A103" s="27"/>
      <c r="B103" s="63"/>
      <c r="C103" s="63"/>
      <c r="D103" s="80"/>
      <c r="E103" s="29">
        <f t="shared" si="2"/>
        <v>0</v>
      </c>
      <c r="F103" s="3"/>
      <c r="G103" s="53" t="s">
        <v>62</v>
      </c>
      <c r="H103" s="54"/>
      <c r="I103" s="178"/>
      <c r="J103" s="179"/>
      <c r="K103" s="24"/>
    </row>
    <row r="104" spans="1:11" x14ac:dyDescent="0.25">
      <c r="A104" s="27"/>
      <c r="B104" s="63"/>
      <c r="C104" s="63"/>
      <c r="D104" s="80"/>
      <c r="E104" s="29">
        <f t="shared" si="2"/>
        <v>0</v>
      </c>
      <c r="F104" s="3"/>
      <c r="G104" s="57" t="s">
        <v>19</v>
      </c>
      <c r="H104" s="58"/>
      <c r="I104" s="170">
        <v>0</v>
      </c>
      <c r="J104" s="171"/>
      <c r="K104" s="24"/>
    </row>
    <row r="105" spans="1:11" x14ac:dyDescent="0.25">
      <c r="A105" s="27"/>
      <c r="B105" s="63"/>
      <c r="C105" s="63"/>
      <c r="D105" s="80"/>
      <c r="E105" s="29">
        <f t="shared" si="2"/>
        <v>0</v>
      </c>
      <c r="F105" s="3"/>
      <c r="G105" s="27" t="s">
        <v>48</v>
      </c>
      <c r="H105" s="65"/>
      <c r="I105" s="158">
        <f>SUMIF($G$8:$G$77,G105,$E$8:$E$77)</f>
        <v>0</v>
      </c>
      <c r="J105" s="159"/>
      <c r="K105" s="24"/>
    </row>
    <row r="106" spans="1:11" x14ac:dyDescent="0.25">
      <c r="A106" s="27"/>
      <c r="B106" s="63"/>
      <c r="C106" s="63"/>
      <c r="D106" s="80"/>
      <c r="E106" s="29">
        <f t="shared" si="2"/>
        <v>0</v>
      </c>
      <c r="F106" s="3"/>
      <c r="G106" s="64" t="s">
        <v>14</v>
      </c>
      <c r="H106" s="65"/>
      <c r="I106" s="158">
        <f>-SUMIF($G$8:$G$77,G106,$D$8:$D$77)</f>
        <v>0</v>
      </c>
      <c r="J106" s="159"/>
      <c r="K106" s="24"/>
    </row>
    <row r="107" spans="1:11" x14ac:dyDescent="0.25">
      <c r="A107" s="62"/>
      <c r="B107" s="63"/>
      <c r="C107" s="63"/>
      <c r="D107" s="80"/>
      <c r="E107" s="29">
        <f t="shared" si="2"/>
        <v>0</v>
      </c>
      <c r="F107" s="3"/>
      <c r="G107" s="30"/>
      <c r="H107" s="31"/>
      <c r="I107" s="162"/>
      <c r="J107" s="163"/>
      <c r="K107" s="24"/>
    </row>
    <row r="108" spans="1:11" x14ac:dyDescent="0.25">
      <c r="A108" s="62"/>
      <c r="B108" s="63"/>
      <c r="C108" s="63"/>
      <c r="D108" s="80"/>
      <c r="E108" s="29">
        <f t="shared" si="2"/>
        <v>0</v>
      </c>
      <c r="F108" s="3"/>
      <c r="G108" s="32" t="s">
        <v>17</v>
      </c>
      <c r="H108" s="31"/>
      <c r="I108" s="164">
        <f>SUM(I104:J107)</f>
        <v>0</v>
      </c>
      <c r="J108" s="165"/>
      <c r="K108" s="24"/>
    </row>
    <row r="109" spans="1:11" x14ac:dyDescent="0.25">
      <c r="A109" s="27"/>
      <c r="B109" s="63"/>
      <c r="C109" s="63"/>
      <c r="D109" s="80"/>
      <c r="E109" s="29">
        <f t="shared" si="2"/>
        <v>0</v>
      </c>
      <c r="F109" s="3"/>
      <c r="G109" s="49"/>
      <c r="H109" s="41"/>
      <c r="I109" s="41"/>
      <c r="J109" s="68"/>
      <c r="K109" s="24"/>
    </row>
    <row r="110" spans="1:11" x14ac:dyDescent="0.25">
      <c r="A110" s="27"/>
      <c r="B110" s="63"/>
      <c r="C110" s="63"/>
      <c r="D110" s="80"/>
      <c r="E110" s="29">
        <f t="shared" si="2"/>
        <v>0</v>
      </c>
      <c r="F110" s="3"/>
      <c r="G110" s="36" t="s">
        <v>16</v>
      </c>
      <c r="H110" s="37"/>
      <c r="I110" s="66"/>
      <c r="J110" s="67"/>
      <c r="K110" s="24"/>
    </row>
    <row r="111" spans="1:11" x14ac:dyDescent="0.25">
      <c r="A111" s="27"/>
      <c r="B111" s="63"/>
      <c r="C111" s="63"/>
      <c r="D111" s="80"/>
      <c r="E111" s="29">
        <f t="shared" si="2"/>
        <v>0</v>
      </c>
      <c r="F111" s="3"/>
      <c r="G111" s="64" t="s">
        <v>19</v>
      </c>
      <c r="H111" s="65"/>
      <c r="I111" s="172">
        <v>0</v>
      </c>
      <c r="J111" s="173"/>
      <c r="K111" s="24"/>
    </row>
    <row r="112" spans="1:11" x14ac:dyDescent="0.25">
      <c r="A112" s="27"/>
      <c r="B112" s="63"/>
      <c r="C112" s="63"/>
      <c r="D112" s="80"/>
      <c r="E112" s="29">
        <f t="shared" si="2"/>
        <v>0</v>
      </c>
      <c r="F112" s="3"/>
      <c r="G112" s="64" t="s">
        <v>42</v>
      </c>
      <c r="H112" s="65"/>
      <c r="I112" s="174">
        <v>49999.55</v>
      </c>
      <c r="J112" s="175"/>
      <c r="K112" s="24"/>
    </row>
    <row r="113" spans="1:13" x14ac:dyDescent="0.25">
      <c r="A113" s="27"/>
      <c r="B113" s="63"/>
      <c r="C113" s="63"/>
      <c r="D113" s="80"/>
      <c r="E113" s="29">
        <f t="shared" si="2"/>
        <v>0</v>
      </c>
      <c r="F113" s="3"/>
      <c r="G113" s="64" t="s">
        <v>73</v>
      </c>
      <c r="H113" s="65"/>
      <c r="I113" s="158">
        <f>-SUMIF($G$8:$G$77,G113,$E$8:$E$77)</f>
        <v>-49999.55</v>
      </c>
      <c r="J113" s="159"/>
      <c r="K113" s="24"/>
    </row>
    <row r="114" spans="1:13" x14ac:dyDescent="0.25">
      <c r="A114" s="27"/>
      <c r="B114" s="63"/>
      <c r="C114" s="63"/>
      <c r="D114" s="80"/>
      <c r="E114" s="29">
        <f t="shared" si="2"/>
        <v>0</v>
      </c>
      <c r="F114" s="3"/>
      <c r="G114" s="30"/>
      <c r="H114" s="31"/>
      <c r="I114" s="168"/>
      <c r="J114" s="169"/>
      <c r="K114" s="24"/>
    </row>
    <row r="115" spans="1:13" x14ac:dyDescent="0.25">
      <c r="A115" s="27"/>
      <c r="B115" s="63"/>
      <c r="C115" s="63"/>
      <c r="D115" s="80"/>
      <c r="E115" s="29">
        <f t="shared" si="2"/>
        <v>0</v>
      </c>
      <c r="F115" s="3"/>
      <c r="G115" s="32" t="s">
        <v>18</v>
      </c>
      <c r="H115" s="31"/>
      <c r="I115" s="176">
        <f>SUM(I111:J114)</f>
        <v>0</v>
      </c>
      <c r="J115" s="177"/>
      <c r="K115" s="24"/>
      <c r="M115" s="39"/>
    </row>
    <row r="116" spans="1:13" x14ac:dyDescent="0.25">
      <c r="A116" s="27"/>
      <c r="B116" s="63"/>
      <c r="C116" s="63"/>
      <c r="D116" s="80"/>
      <c r="E116" s="29">
        <f t="shared" si="2"/>
        <v>0</v>
      </c>
      <c r="F116" s="3"/>
      <c r="G116" s="27"/>
      <c r="H116" s="26"/>
      <c r="I116" s="26"/>
      <c r="J116" s="42"/>
      <c r="K116" s="24"/>
    </row>
    <row r="117" spans="1:13" x14ac:dyDescent="0.25">
      <c r="A117" s="27"/>
      <c r="B117" s="63"/>
      <c r="C117" s="63"/>
      <c r="D117" s="80"/>
      <c r="E117" s="29">
        <f t="shared" si="2"/>
        <v>0</v>
      </c>
      <c r="F117" s="3"/>
      <c r="G117" s="53" t="s">
        <v>39</v>
      </c>
      <c r="H117" s="54"/>
      <c r="I117" s="54"/>
      <c r="J117" s="55"/>
      <c r="K117" s="24"/>
    </row>
    <row r="118" spans="1:13" x14ac:dyDescent="0.25">
      <c r="A118" s="62"/>
      <c r="B118" s="63"/>
      <c r="C118" s="63"/>
      <c r="D118" s="80"/>
      <c r="E118" s="29">
        <f t="shared" si="2"/>
        <v>0</v>
      </c>
      <c r="F118" s="3"/>
      <c r="G118" s="28" t="s">
        <v>40</v>
      </c>
      <c r="H118" s="34"/>
      <c r="I118" s="170">
        <v>0</v>
      </c>
      <c r="J118" s="171"/>
      <c r="K118" s="24"/>
    </row>
    <row r="119" spans="1:13" x14ac:dyDescent="0.25">
      <c r="A119" s="27"/>
      <c r="B119" s="63"/>
      <c r="C119" s="63"/>
      <c r="D119" s="80"/>
      <c r="E119" s="29">
        <f t="shared" si="2"/>
        <v>0</v>
      </c>
      <c r="F119" s="3"/>
      <c r="G119" s="27" t="s">
        <v>138</v>
      </c>
      <c r="H119" s="41"/>
      <c r="I119" s="158">
        <v>3294.87</v>
      </c>
      <c r="J119" s="159"/>
      <c r="K119" s="24"/>
    </row>
    <row r="120" spans="1:13" x14ac:dyDescent="0.25">
      <c r="A120" s="27"/>
      <c r="B120" s="63"/>
      <c r="C120" s="63"/>
      <c r="D120" s="80"/>
      <c r="E120" s="29">
        <f t="shared" si="2"/>
        <v>0</v>
      </c>
      <c r="F120" s="3"/>
      <c r="G120" s="27" t="s">
        <v>63</v>
      </c>
      <c r="H120" s="56"/>
      <c r="I120" s="158">
        <v>16926.48</v>
      </c>
      <c r="J120" s="159"/>
      <c r="K120" s="24"/>
    </row>
    <row r="121" spans="1:13" x14ac:dyDescent="0.25">
      <c r="A121" s="27"/>
      <c r="B121" s="63"/>
      <c r="C121" s="63"/>
      <c r="D121" s="80"/>
      <c r="E121" s="29">
        <f t="shared" si="2"/>
        <v>0</v>
      </c>
      <c r="F121" s="3"/>
      <c r="G121" s="59" t="s">
        <v>33</v>
      </c>
      <c r="H121" s="60"/>
      <c r="I121" s="168">
        <f>SUMIF($G$8:$G$77,G121,$D$8:$D$77)</f>
        <v>0</v>
      </c>
      <c r="J121" s="169"/>
      <c r="K121" s="24"/>
    </row>
    <row r="122" spans="1:13" x14ac:dyDescent="0.25">
      <c r="A122" s="62"/>
      <c r="B122" s="63"/>
      <c r="C122" s="63"/>
      <c r="D122" s="80"/>
      <c r="E122" s="29">
        <f t="shared" si="2"/>
        <v>0</v>
      </c>
      <c r="F122" s="3"/>
      <c r="G122" s="47" t="s">
        <v>17</v>
      </c>
      <c r="H122" s="48"/>
      <c r="I122" s="164">
        <f>SUM(I118:J121)</f>
        <v>20221.349999999999</v>
      </c>
      <c r="J122" s="165"/>
      <c r="K122" s="24"/>
    </row>
    <row r="123" spans="1:13" x14ac:dyDescent="0.25">
      <c r="A123" s="27"/>
      <c r="B123" s="63"/>
      <c r="C123" s="63"/>
      <c r="D123" s="80"/>
      <c r="E123" s="29">
        <f t="shared" si="2"/>
        <v>0</v>
      </c>
      <c r="F123" s="3"/>
      <c r="G123" s="49"/>
      <c r="H123" s="41"/>
      <c r="I123" s="41"/>
      <c r="J123" s="68"/>
      <c r="K123" s="24"/>
    </row>
    <row r="124" spans="1:13" x14ac:dyDescent="0.25">
      <c r="A124" s="27"/>
      <c r="B124" s="63"/>
      <c r="C124" s="63"/>
      <c r="D124" s="80"/>
      <c r="E124" s="29">
        <f t="shared" si="2"/>
        <v>0</v>
      </c>
      <c r="F124" s="3"/>
      <c r="G124" s="53" t="s">
        <v>41</v>
      </c>
      <c r="H124" s="54"/>
      <c r="I124" s="54"/>
      <c r="J124" s="55"/>
      <c r="K124" s="24"/>
    </row>
    <row r="125" spans="1:13" x14ac:dyDescent="0.25">
      <c r="A125" s="27"/>
      <c r="B125" s="63"/>
      <c r="C125" s="63"/>
      <c r="D125" s="80"/>
      <c r="E125" s="29"/>
      <c r="F125" s="3"/>
      <c r="G125" s="82" t="s">
        <v>140</v>
      </c>
      <c r="H125" s="83"/>
      <c r="I125" s="174">
        <v>0</v>
      </c>
      <c r="J125" s="175"/>
      <c r="K125" s="24"/>
    </row>
    <row r="126" spans="1:13" x14ac:dyDescent="0.25">
      <c r="A126" s="166" t="s">
        <v>22</v>
      </c>
      <c r="B126" s="167"/>
      <c r="C126" s="167"/>
      <c r="D126" s="81"/>
      <c r="E126" s="35">
        <f ca="1">SUM(E88:E129)</f>
        <v>278251.58999999997</v>
      </c>
      <c r="F126" s="3"/>
      <c r="G126" s="27" t="s">
        <v>141</v>
      </c>
      <c r="H126" s="83"/>
      <c r="I126" s="174">
        <v>4548.97</v>
      </c>
      <c r="J126" s="175"/>
      <c r="K126" s="24"/>
    </row>
    <row r="127" spans="1:13" x14ac:dyDescent="0.25">
      <c r="F127" s="3"/>
      <c r="G127" s="82" t="s">
        <v>142</v>
      </c>
      <c r="H127" s="83"/>
      <c r="I127" s="174">
        <v>25375.47</v>
      </c>
      <c r="J127" s="175"/>
      <c r="K127" s="24"/>
    </row>
    <row r="128" spans="1:13" x14ac:dyDescent="0.25">
      <c r="F128" s="3"/>
      <c r="G128" s="27"/>
      <c r="H128" s="41"/>
      <c r="I128" s="182"/>
      <c r="J128" s="183"/>
      <c r="K128" s="24"/>
    </row>
    <row r="129" spans="5:11" x14ac:dyDescent="0.25">
      <c r="F129" s="3"/>
      <c r="G129" s="89" t="s">
        <v>18</v>
      </c>
      <c r="H129" s="88"/>
      <c r="I129" s="180">
        <f>SUM(I125:J128)</f>
        <v>29924.440000000002</v>
      </c>
      <c r="J129" s="181"/>
      <c r="K129" s="24"/>
    </row>
    <row r="131" spans="5:11" x14ac:dyDescent="0.25">
      <c r="E131" s="46"/>
    </row>
    <row r="132" spans="5:11" x14ac:dyDescent="0.25">
      <c r="E132" s="46">
        <f ca="1">D78-E126</f>
        <v>-92750.53</v>
      </c>
    </row>
    <row r="135" spans="5:11" x14ac:dyDescent="0.25">
      <c r="E135" s="46"/>
    </row>
  </sheetData>
  <mergeCells count="47">
    <mergeCell ref="I126:J126"/>
    <mergeCell ref="I127:J127"/>
    <mergeCell ref="I129:J129"/>
    <mergeCell ref="I128:J128"/>
    <mergeCell ref="I125:J125"/>
    <mergeCell ref="A126:C126"/>
    <mergeCell ref="A83:K83"/>
    <mergeCell ref="I121:J121"/>
    <mergeCell ref="I122:J122"/>
    <mergeCell ref="I118:J118"/>
    <mergeCell ref="I119:J119"/>
    <mergeCell ref="I120:J120"/>
    <mergeCell ref="I108:J108"/>
    <mergeCell ref="I111:J111"/>
    <mergeCell ref="I112:J112"/>
    <mergeCell ref="I113:J113"/>
    <mergeCell ref="I114:J114"/>
    <mergeCell ref="I115:J115"/>
    <mergeCell ref="I101:J101"/>
    <mergeCell ref="I103:J103"/>
    <mergeCell ref="I104:J104"/>
    <mergeCell ref="I105:J105"/>
    <mergeCell ref="I106:J106"/>
    <mergeCell ref="I107:J107"/>
    <mergeCell ref="I96:J96"/>
    <mergeCell ref="I97:J97"/>
    <mergeCell ref="G98:H98"/>
    <mergeCell ref="I98:J98"/>
    <mergeCell ref="I99:J99"/>
    <mergeCell ref="I100:J100"/>
    <mergeCell ref="G90:H90"/>
    <mergeCell ref="I90:J90"/>
    <mergeCell ref="G91:H91"/>
    <mergeCell ref="I91:J91"/>
    <mergeCell ref="I92:J92"/>
    <mergeCell ref="I93:J93"/>
    <mergeCell ref="A85:K85"/>
    <mergeCell ref="A87:E87"/>
    <mergeCell ref="G87:J87"/>
    <mergeCell ref="I88:J88"/>
    <mergeCell ref="G89:H89"/>
    <mergeCell ref="I89:J89"/>
    <mergeCell ref="A2:K2"/>
    <mergeCell ref="A4:K4"/>
    <mergeCell ref="A6:F6"/>
    <mergeCell ref="G6:K6"/>
    <mergeCell ref="A78:B7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114"/>
  <sheetViews>
    <sheetView workbookViewId="0">
      <selection activeCell="A2" sqref="A2:K2"/>
    </sheetView>
  </sheetViews>
  <sheetFormatPr defaultRowHeight="15" x14ac:dyDescent="0.25"/>
  <cols>
    <col min="1" max="1" width="10.42578125" style="103" bestFit="1" customWidth="1"/>
    <col min="2" max="2" width="11.42578125" style="103" bestFit="1" customWidth="1"/>
    <col min="3" max="3" width="41.140625" style="103" bestFit="1" customWidth="1"/>
    <col min="4" max="4" width="12.42578125" style="74" bestFit="1" customWidth="1"/>
    <col min="5" max="5" width="13.28515625" style="103" bestFit="1" customWidth="1"/>
    <col min="6" max="6" width="12.42578125" style="103" bestFit="1" customWidth="1"/>
    <col min="7" max="7" width="45.140625" style="103" bestFit="1" customWidth="1"/>
    <col min="8" max="8" width="47" style="103" bestFit="1" customWidth="1"/>
    <col min="9" max="9" width="10" style="103" bestFit="1" customWidth="1"/>
    <col min="10" max="10" width="4.7109375" style="1" bestFit="1" customWidth="1"/>
    <col min="11" max="11" width="11" style="73" bestFit="1" customWidth="1"/>
    <col min="12" max="12" width="9.140625" style="103"/>
    <col min="13" max="13" width="13.28515625" style="103" bestFit="1" customWidth="1"/>
    <col min="14" max="16384" width="9.140625" style="103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227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Dezembro 2018'!F49</f>
        <v>0</v>
      </c>
      <c r="G9" s="9"/>
      <c r="H9" s="7"/>
      <c r="I9" s="4"/>
      <c r="J9" s="19"/>
      <c r="K9" s="16"/>
    </row>
    <row r="10" spans="1:11" x14ac:dyDescent="0.25">
      <c r="A10" s="15">
        <v>43467</v>
      </c>
      <c r="B10" s="4">
        <v>727220</v>
      </c>
      <c r="C10" s="4" t="s">
        <v>60</v>
      </c>
      <c r="D10" s="77"/>
      <c r="E10" s="77">
        <v>13260.24</v>
      </c>
      <c r="F10" s="6">
        <f t="shared" ref="F10:F53" si="0">F9-D10+E10</f>
        <v>13260.24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43467</v>
      </c>
      <c r="B11" s="4">
        <v>300154</v>
      </c>
      <c r="C11" s="4" t="s">
        <v>59</v>
      </c>
      <c r="D11" s="77">
        <v>2352</v>
      </c>
      <c r="E11" s="5"/>
      <c r="F11" s="6">
        <f t="shared" si="0"/>
        <v>10908.24</v>
      </c>
      <c r="G11" s="9" t="s">
        <v>173</v>
      </c>
      <c r="H11" s="7" t="s">
        <v>203</v>
      </c>
      <c r="I11" s="4">
        <v>378</v>
      </c>
      <c r="J11" s="19">
        <v>7</v>
      </c>
      <c r="K11" s="16">
        <v>43438</v>
      </c>
    </row>
    <row r="12" spans="1:11" x14ac:dyDescent="0.25">
      <c r="A12" s="15">
        <v>43467</v>
      </c>
      <c r="B12" s="4">
        <v>574824</v>
      </c>
      <c r="C12" s="4" t="s">
        <v>52</v>
      </c>
      <c r="D12" s="77">
        <v>10908.24</v>
      </c>
      <c r="E12" s="5"/>
      <c r="F12" s="6">
        <f t="shared" si="0"/>
        <v>0</v>
      </c>
      <c r="G12" s="9" t="s">
        <v>174</v>
      </c>
      <c r="H12" s="7" t="s">
        <v>45</v>
      </c>
      <c r="I12" s="4">
        <v>507427</v>
      </c>
      <c r="J12" s="19">
        <v>10</v>
      </c>
      <c r="K12" s="16">
        <v>43472</v>
      </c>
    </row>
    <row r="13" spans="1:11" x14ac:dyDescent="0.25">
      <c r="A13" s="15">
        <v>43469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43469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43472</v>
      </c>
      <c r="B15" s="4">
        <v>122018</v>
      </c>
      <c r="C15" s="4" t="s">
        <v>187</v>
      </c>
      <c r="D15" s="77">
        <v>99</v>
      </c>
      <c r="E15" s="5"/>
      <c r="F15" s="6">
        <f t="shared" si="0"/>
        <v>249898.75</v>
      </c>
      <c r="G15" s="9" t="s">
        <v>72</v>
      </c>
      <c r="H15" s="7"/>
      <c r="I15" s="4"/>
      <c r="J15" s="19"/>
      <c r="K15" s="16"/>
    </row>
    <row r="16" spans="1:11" x14ac:dyDescent="0.25">
      <c r="A16" s="15">
        <v>43472</v>
      </c>
      <c r="B16" s="4">
        <v>309379</v>
      </c>
      <c r="C16" s="4" t="s">
        <v>171</v>
      </c>
      <c r="D16" s="77">
        <v>91413.15</v>
      </c>
      <c r="E16" s="5"/>
      <c r="F16" s="6">
        <f t="shared" si="0"/>
        <v>158485.6</v>
      </c>
      <c r="G16" s="9" t="s">
        <v>233</v>
      </c>
      <c r="H16" s="7"/>
      <c r="I16" s="4"/>
      <c r="J16" s="19"/>
      <c r="K16" s="16"/>
    </row>
    <row r="17" spans="1:11" x14ac:dyDescent="0.25">
      <c r="A17" s="15">
        <v>43473</v>
      </c>
      <c r="B17" s="4">
        <v>332893</v>
      </c>
      <c r="C17" s="4" t="s">
        <v>58</v>
      </c>
      <c r="D17" s="77">
        <v>144817</v>
      </c>
      <c r="E17" s="5"/>
      <c r="F17" s="6">
        <f t="shared" si="0"/>
        <v>13668.600000000006</v>
      </c>
      <c r="G17" s="9" t="s">
        <v>148</v>
      </c>
      <c r="H17" s="7"/>
      <c r="I17" s="4"/>
      <c r="J17" s="19"/>
      <c r="K17" s="16"/>
    </row>
    <row r="18" spans="1:11" x14ac:dyDescent="0.25">
      <c r="A18" s="15">
        <v>43473</v>
      </c>
      <c r="B18" s="4">
        <v>300153</v>
      </c>
      <c r="C18" s="4" t="s">
        <v>59</v>
      </c>
      <c r="D18" s="77">
        <v>13668.06</v>
      </c>
      <c r="E18" s="5"/>
      <c r="F18" s="6">
        <f t="shared" si="0"/>
        <v>0.54000000000633008</v>
      </c>
      <c r="G18" s="9" t="s">
        <v>234</v>
      </c>
      <c r="H18" s="7" t="s">
        <v>153</v>
      </c>
      <c r="I18" s="4"/>
      <c r="J18" s="19"/>
      <c r="K18" s="16"/>
    </row>
    <row r="19" spans="1:11" x14ac:dyDescent="0.25">
      <c r="A19" s="15">
        <v>43475</v>
      </c>
      <c r="B19" s="4">
        <v>491920</v>
      </c>
      <c r="C19" s="4" t="s">
        <v>196</v>
      </c>
      <c r="D19" s="77">
        <v>2282.58</v>
      </c>
      <c r="E19" s="5"/>
      <c r="F19" s="6">
        <f t="shared" si="0"/>
        <v>-2282.0399999999936</v>
      </c>
      <c r="G19" s="9" t="s">
        <v>198</v>
      </c>
      <c r="H19" s="7" t="s">
        <v>202</v>
      </c>
      <c r="I19" s="4">
        <v>889159211</v>
      </c>
      <c r="J19" s="19">
        <v>1</v>
      </c>
      <c r="K19" s="16"/>
    </row>
    <row r="20" spans="1:11" x14ac:dyDescent="0.25">
      <c r="A20" s="15">
        <v>43475</v>
      </c>
      <c r="B20" s="4">
        <v>727220</v>
      </c>
      <c r="C20" s="4" t="s">
        <v>60</v>
      </c>
      <c r="D20" s="77"/>
      <c r="E20" s="77">
        <v>2282.04</v>
      </c>
      <c r="F20" s="6">
        <f t="shared" si="0"/>
        <v>6.3664629124104977E-12</v>
      </c>
      <c r="G20" s="9" t="s">
        <v>144</v>
      </c>
      <c r="H20" s="7"/>
      <c r="I20" s="4"/>
      <c r="J20" s="19"/>
      <c r="K20" s="16"/>
    </row>
    <row r="21" spans="1:11" x14ac:dyDescent="0.25">
      <c r="A21" s="15">
        <v>43476</v>
      </c>
      <c r="B21" s="4">
        <v>177210</v>
      </c>
      <c r="C21" s="4" t="s">
        <v>55</v>
      </c>
      <c r="D21" s="77">
        <v>412.21</v>
      </c>
      <c r="E21" s="5"/>
      <c r="F21" s="6">
        <f t="shared" si="0"/>
        <v>-412.20999999999361</v>
      </c>
      <c r="G21" s="9" t="s">
        <v>235</v>
      </c>
      <c r="H21" s="7" t="s">
        <v>238</v>
      </c>
      <c r="I21" s="4">
        <v>1</v>
      </c>
      <c r="J21" s="19">
        <v>1</v>
      </c>
      <c r="K21" s="16"/>
    </row>
    <row r="22" spans="1:11" x14ac:dyDescent="0.25">
      <c r="A22" s="15">
        <v>43476</v>
      </c>
      <c r="B22" s="4">
        <v>727220</v>
      </c>
      <c r="C22" s="4" t="s">
        <v>60</v>
      </c>
      <c r="D22" s="77"/>
      <c r="E22" s="77">
        <v>412.21</v>
      </c>
      <c r="F22" s="6">
        <f t="shared" si="0"/>
        <v>6.3664629124104977E-12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43480</v>
      </c>
      <c r="B23" s="4">
        <v>106507</v>
      </c>
      <c r="C23" s="4" t="s">
        <v>172</v>
      </c>
      <c r="D23" s="77">
        <v>2352</v>
      </c>
      <c r="E23" s="5"/>
      <c r="F23" s="6">
        <f t="shared" si="0"/>
        <v>-2351.9999999999936</v>
      </c>
      <c r="G23" s="9" t="s">
        <v>34</v>
      </c>
      <c r="H23" s="7" t="s">
        <v>203</v>
      </c>
      <c r="I23" s="4">
        <v>390</v>
      </c>
      <c r="J23" s="19">
        <v>8</v>
      </c>
      <c r="K23" s="16">
        <v>43467</v>
      </c>
    </row>
    <row r="24" spans="1:11" x14ac:dyDescent="0.25">
      <c r="A24" s="15">
        <v>43480</v>
      </c>
      <c r="B24" s="4">
        <v>727220</v>
      </c>
      <c r="C24" s="4" t="s">
        <v>60</v>
      </c>
      <c r="D24" s="77"/>
      <c r="E24" s="77">
        <v>2352</v>
      </c>
      <c r="F24" s="6">
        <f t="shared" si="0"/>
        <v>6.3664629124104977E-12</v>
      </c>
      <c r="G24" s="9" t="s">
        <v>144</v>
      </c>
      <c r="H24" s="7"/>
      <c r="I24" s="4"/>
      <c r="J24" s="19"/>
      <c r="K24" s="16"/>
    </row>
    <row r="25" spans="1:11" x14ac:dyDescent="0.25">
      <c r="A25" s="15">
        <v>43481</v>
      </c>
      <c r="B25" s="4">
        <v>300170</v>
      </c>
      <c r="C25" s="4" t="s">
        <v>57</v>
      </c>
      <c r="D25" s="77">
        <v>4605.54</v>
      </c>
      <c r="E25" s="5"/>
      <c r="F25" s="6">
        <f t="shared" si="0"/>
        <v>-4605.5399999999936</v>
      </c>
      <c r="G25" s="9" t="s">
        <v>173</v>
      </c>
      <c r="H25" s="7" t="s">
        <v>188</v>
      </c>
      <c r="I25" s="4">
        <v>5</v>
      </c>
      <c r="J25" s="19">
        <v>5</v>
      </c>
      <c r="K25" s="16">
        <v>43475</v>
      </c>
    </row>
    <row r="26" spans="1:11" x14ac:dyDescent="0.25">
      <c r="A26" s="15">
        <v>43481</v>
      </c>
      <c r="B26" s="4">
        <v>300167</v>
      </c>
      <c r="C26" s="4" t="s">
        <v>57</v>
      </c>
      <c r="D26" s="77">
        <v>6779.62</v>
      </c>
      <c r="E26" s="5"/>
      <c r="F26" s="6">
        <f t="shared" si="0"/>
        <v>-11385.159999999993</v>
      </c>
      <c r="G26" s="9" t="s">
        <v>173</v>
      </c>
      <c r="H26" s="7" t="s">
        <v>182</v>
      </c>
      <c r="I26" s="4">
        <v>13</v>
      </c>
      <c r="J26" s="19">
        <v>7</v>
      </c>
      <c r="K26" s="16">
        <v>43475</v>
      </c>
    </row>
    <row r="27" spans="1:11" x14ac:dyDescent="0.25">
      <c r="A27" s="15">
        <v>43481</v>
      </c>
      <c r="B27" s="4">
        <v>300166</v>
      </c>
      <c r="C27" s="4" t="s">
        <v>57</v>
      </c>
      <c r="D27" s="77">
        <v>36258.230000000003</v>
      </c>
      <c r="E27" s="5"/>
      <c r="F27" s="6">
        <f t="shared" si="0"/>
        <v>-47643.39</v>
      </c>
      <c r="G27" s="9" t="s">
        <v>173</v>
      </c>
      <c r="H27" s="7" t="s">
        <v>204</v>
      </c>
      <c r="I27" s="4">
        <v>17</v>
      </c>
      <c r="J27" s="19">
        <v>10</v>
      </c>
      <c r="K27" s="16">
        <v>43475</v>
      </c>
    </row>
    <row r="28" spans="1:11" x14ac:dyDescent="0.25">
      <c r="A28" s="15">
        <v>43481</v>
      </c>
      <c r="B28" s="4">
        <v>300168</v>
      </c>
      <c r="C28" s="4" t="s">
        <v>57</v>
      </c>
      <c r="D28" s="77">
        <v>16680</v>
      </c>
      <c r="E28" s="5"/>
      <c r="F28" s="6">
        <f t="shared" si="0"/>
        <v>-64323.39</v>
      </c>
      <c r="G28" s="9" t="s">
        <v>173</v>
      </c>
      <c r="H28" s="7" t="s">
        <v>127</v>
      </c>
      <c r="I28" s="4">
        <v>57</v>
      </c>
      <c r="J28" s="19">
        <v>10</v>
      </c>
      <c r="K28" s="16">
        <v>43475</v>
      </c>
    </row>
    <row r="29" spans="1:11" x14ac:dyDescent="0.25">
      <c r="A29" s="15">
        <v>43481</v>
      </c>
      <c r="B29" s="4">
        <v>300165</v>
      </c>
      <c r="C29" s="4" t="s">
        <v>57</v>
      </c>
      <c r="D29" s="77">
        <v>20586.61</v>
      </c>
      <c r="E29" s="5"/>
      <c r="F29" s="6">
        <f t="shared" si="0"/>
        <v>-84910</v>
      </c>
      <c r="G29" s="9" t="s">
        <v>173</v>
      </c>
      <c r="H29" s="7" t="s">
        <v>61</v>
      </c>
      <c r="I29" s="4">
        <v>25</v>
      </c>
      <c r="J29" s="19">
        <v>3</v>
      </c>
      <c r="K29" s="16">
        <v>43476</v>
      </c>
    </row>
    <row r="30" spans="1:11" x14ac:dyDescent="0.25">
      <c r="A30" s="15">
        <v>43481</v>
      </c>
      <c r="B30" s="4">
        <v>727220</v>
      </c>
      <c r="C30" s="4" t="s">
        <v>60</v>
      </c>
      <c r="D30" s="77"/>
      <c r="E30" s="77">
        <v>83575.259999999995</v>
      </c>
      <c r="F30" s="6">
        <f t="shared" si="0"/>
        <v>-1334.7400000000052</v>
      </c>
      <c r="G30" s="9" t="s">
        <v>144</v>
      </c>
      <c r="H30" s="7"/>
      <c r="I30" s="4"/>
      <c r="J30" s="19"/>
      <c r="K30" s="16"/>
    </row>
    <row r="31" spans="1:11" x14ac:dyDescent="0.25">
      <c r="A31" s="15">
        <v>43481</v>
      </c>
      <c r="B31" s="4">
        <v>190116</v>
      </c>
      <c r="C31" s="4" t="s">
        <v>228</v>
      </c>
      <c r="D31" s="77">
        <v>59</v>
      </c>
      <c r="E31" s="5"/>
      <c r="F31" s="6">
        <f t="shared" si="0"/>
        <v>-1393.7400000000052</v>
      </c>
      <c r="G31" s="9" t="s">
        <v>72</v>
      </c>
      <c r="H31" s="7"/>
      <c r="I31" s="4"/>
      <c r="J31" s="19"/>
      <c r="K31" s="16"/>
    </row>
    <row r="32" spans="1:11" x14ac:dyDescent="0.25">
      <c r="A32" s="15">
        <v>43482</v>
      </c>
      <c r="B32" s="4">
        <v>190117</v>
      </c>
      <c r="C32" s="4" t="s">
        <v>228</v>
      </c>
      <c r="D32" s="77">
        <v>59</v>
      </c>
      <c r="E32" s="5"/>
      <c r="F32" s="6">
        <f t="shared" si="0"/>
        <v>-1452.7400000000052</v>
      </c>
      <c r="G32" s="9" t="s">
        <v>72</v>
      </c>
      <c r="H32" s="7"/>
      <c r="I32" s="4"/>
      <c r="J32" s="19"/>
      <c r="K32" s="16"/>
    </row>
    <row r="33" spans="1:11" x14ac:dyDescent="0.25">
      <c r="A33" s="15">
        <v>43482</v>
      </c>
      <c r="B33" s="4">
        <v>300171</v>
      </c>
      <c r="C33" s="4" t="s">
        <v>57</v>
      </c>
      <c r="D33" s="77">
        <v>11987.04</v>
      </c>
      <c r="E33" s="5"/>
      <c r="F33" s="6">
        <f t="shared" si="0"/>
        <v>-13439.780000000006</v>
      </c>
      <c r="G33" s="9" t="s">
        <v>173</v>
      </c>
      <c r="H33" s="7" t="s">
        <v>128</v>
      </c>
      <c r="I33" s="4">
        <v>29</v>
      </c>
      <c r="J33" s="19">
        <v>4</v>
      </c>
      <c r="K33" s="16">
        <v>43475</v>
      </c>
    </row>
    <row r="34" spans="1:11" x14ac:dyDescent="0.25">
      <c r="A34" s="15">
        <v>43483</v>
      </c>
      <c r="B34" s="4">
        <v>727220</v>
      </c>
      <c r="C34" s="4" t="s">
        <v>60</v>
      </c>
      <c r="D34" s="77"/>
      <c r="E34" s="77">
        <v>21.11</v>
      </c>
      <c r="F34" s="6">
        <f t="shared" si="0"/>
        <v>-13418.670000000006</v>
      </c>
      <c r="G34" s="9" t="s">
        <v>144</v>
      </c>
      <c r="H34" s="7"/>
      <c r="I34" s="4"/>
      <c r="J34" s="19"/>
      <c r="K34" s="16"/>
    </row>
    <row r="35" spans="1:11" s="107" customFormat="1" x14ac:dyDescent="0.25">
      <c r="A35" s="15">
        <v>43483</v>
      </c>
      <c r="B35" s="4">
        <v>286187</v>
      </c>
      <c r="C35" s="4" t="s">
        <v>229</v>
      </c>
      <c r="D35" s="77"/>
      <c r="E35" s="77">
        <v>31380.78</v>
      </c>
      <c r="F35" s="6">
        <f t="shared" si="0"/>
        <v>17962.109999999993</v>
      </c>
      <c r="G35" s="9" t="s">
        <v>144</v>
      </c>
      <c r="H35" s="7"/>
      <c r="I35" s="4"/>
      <c r="J35" s="19"/>
      <c r="K35" s="16"/>
    </row>
    <row r="36" spans="1:11" s="107" customFormat="1" x14ac:dyDescent="0.25">
      <c r="A36" s="15">
        <v>43483</v>
      </c>
      <c r="B36" s="4">
        <v>492438</v>
      </c>
      <c r="C36" s="4" t="s">
        <v>53</v>
      </c>
      <c r="D36" s="77">
        <v>2397.5300000000002</v>
      </c>
      <c r="E36" s="5"/>
      <c r="F36" s="6">
        <f t="shared" si="0"/>
        <v>15564.579999999993</v>
      </c>
      <c r="G36" s="9" t="s">
        <v>31</v>
      </c>
      <c r="H36" s="7" t="s">
        <v>224</v>
      </c>
      <c r="I36" s="4">
        <v>102</v>
      </c>
      <c r="J36" s="19">
        <v>1</v>
      </c>
      <c r="K36" s="16"/>
    </row>
    <row r="37" spans="1:11" s="107" customFormat="1" x14ac:dyDescent="0.25">
      <c r="A37" s="15">
        <v>43483</v>
      </c>
      <c r="B37" s="4">
        <v>491387</v>
      </c>
      <c r="C37" s="4" t="s">
        <v>53</v>
      </c>
      <c r="D37" s="77">
        <v>971.85</v>
      </c>
      <c r="E37" s="5"/>
      <c r="F37" s="6">
        <f t="shared" si="0"/>
        <v>14592.729999999992</v>
      </c>
      <c r="G37" s="9" t="s">
        <v>236</v>
      </c>
      <c r="H37" s="7" t="s">
        <v>225</v>
      </c>
      <c r="I37" s="4">
        <v>9</v>
      </c>
      <c r="J37" s="19">
        <v>1</v>
      </c>
      <c r="K37" s="16"/>
    </row>
    <row r="38" spans="1:11" s="107" customFormat="1" x14ac:dyDescent="0.25">
      <c r="A38" s="15">
        <v>43483</v>
      </c>
      <c r="B38" s="4">
        <v>727215</v>
      </c>
      <c r="C38" s="4" t="s">
        <v>230</v>
      </c>
      <c r="D38" s="77"/>
      <c r="E38" s="77">
        <v>84.62</v>
      </c>
      <c r="F38" s="6">
        <f t="shared" si="0"/>
        <v>14677.349999999993</v>
      </c>
      <c r="G38" s="9" t="s">
        <v>144</v>
      </c>
      <c r="H38" s="7"/>
      <c r="I38" s="4"/>
      <c r="J38" s="19"/>
      <c r="K38" s="16"/>
    </row>
    <row r="39" spans="1:11" s="107" customFormat="1" x14ac:dyDescent="0.25">
      <c r="A39" s="15">
        <v>43483</v>
      </c>
      <c r="B39" s="4">
        <v>492262</v>
      </c>
      <c r="C39" s="4" t="s">
        <v>53</v>
      </c>
      <c r="D39" s="77">
        <v>2990.72</v>
      </c>
      <c r="E39" s="5"/>
      <c r="F39" s="6">
        <f t="shared" si="0"/>
        <v>11686.629999999994</v>
      </c>
      <c r="G39" s="9" t="s">
        <v>31</v>
      </c>
      <c r="H39" s="7" t="s">
        <v>224</v>
      </c>
      <c r="I39" s="4">
        <v>92</v>
      </c>
      <c r="J39" s="19">
        <v>1</v>
      </c>
      <c r="K39" s="16"/>
    </row>
    <row r="40" spans="1:11" s="107" customFormat="1" x14ac:dyDescent="0.25">
      <c r="A40" s="15">
        <v>43483</v>
      </c>
      <c r="B40" s="4">
        <v>898993</v>
      </c>
      <c r="C40" s="4" t="s">
        <v>54</v>
      </c>
      <c r="D40" s="77">
        <v>8589.27</v>
      </c>
      <c r="E40" s="5"/>
      <c r="F40" s="6">
        <f t="shared" si="0"/>
        <v>3097.3599999999933</v>
      </c>
      <c r="G40" s="9" t="s">
        <v>25</v>
      </c>
      <c r="H40" s="7" t="s">
        <v>116</v>
      </c>
      <c r="I40" s="4">
        <v>10</v>
      </c>
      <c r="J40" s="19">
        <v>1</v>
      </c>
      <c r="K40" s="16"/>
    </row>
    <row r="41" spans="1:11" s="107" customFormat="1" x14ac:dyDescent="0.25">
      <c r="A41" s="15">
        <v>43483</v>
      </c>
      <c r="B41" s="4">
        <v>492021</v>
      </c>
      <c r="C41" s="4" t="s">
        <v>53</v>
      </c>
      <c r="D41" s="77">
        <v>3012.74</v>
      </c>
      <c r="E41" s="5"/>
      <c r="F41" s="6">
        <f t="shared" si="0"/>
        <v>84.619999999993524</v>
      </c>
      <c r="G41" s="9" t="s">
        <v>43</v>
      </c>
      <c r="H41" s="7" t="s">
        <v>134</v>
      </c>
      <c r="I41" s="4">
        <v>13</v>
      </c>
      <c r="J41" s="19">
        <v>1</v>
      </c>
      <c r="K41" s="16"/>
    </row>
    <row r="42" spans="1:11" s="107" customFormat="1" x14ac:dyDescent="0.25">
      <c r="A42" s="15">
        <v>43483</v>
      </c>
      <c r="B42" s="4">
        <v>0</v>
      </c>
      <c r="C42" s="4" t="s">
        <v>231</v>
      </c>
      <c r="D42" s="77">
        <v>84.62</v>
      </c>
      <c r="E42" s="5"/>
      <c r="F42" s="6">
        <f t="shared" si="0"/>
        <v>-6.4801497501321137E-12</v>
      </c>
      <c r="G42" s="9" t="s">
        <v>72</v>
      </c>
      <c r="H42" s="7"/>
      <c r="I42" s="4"/>
      <c r="J42" s="19"/>
      <c r="K42" s="16"/>
    </row>
    <row r="43" spans="1:11" s="107" customFormat="1" x14ac:dyDescent="0.25">
      <c r="A43" s="15">
        <v>43486</v>
      </c>
      <c r="B43" s="4">
        <v>1920</v>
      </c>
      <c r="C43" s="4" t="s">
        <v>51</v>
      </c>
      <c r="D43" s="77"/>
      <c r="E43" s="77">
        <v>85.12</v>
      </c>
      <c r="F43" s="6">
        <f t="shared" si="0"/>
        <v>85.119999999993524</v>
      </c>
      <c r="G43" s="9" t="s">
        <v>76</v>
      </c>
      <c r="H43" s="7"/>
      <c r="I43" s="4"/>
      <c r="J43" s="19"/>
      <c r="K43" s="16"/>
    </row>
    <row r="44" spans="1:11" s="107" customFormat="1" x14ac:dyDescent="0.25">
      <c r="A44" s="15">
        <v>43486</v>
      </c>
      <c r="B44" s="4">
        <v>618515</v>
      </c>
      <c r="C44" s="4" t="s">
        <v>52</v>
      </c>
      <c r="D44" s="77">
        <v>496.8</v>
      </c>
      <c r="E44" s="5"/>
      <c r="F44" s="6">
        <f t="shared" si="0"/>
        <v>-411.68000000000649</v>
      </c>
      <c r="G44" s="9" t="s">
        <v>223</v>
      </c>
      <c r="H44" s="7" t="s">
        <v>160</v>
      </c>
      <c r="I44" s="4">
        <v>1268835</v>
      </c>
      <c r="J44" s="19">
        <v>1</v>
      </c>
      <c r="K44" s="16">
        <v>43475</v>
      </c>
    </row>
    <row r="45" spans="1:11" s="107" customFormat="1" x14ac:dyDescent="0.25">
      <c r="A45" s="15">
        <v>43486</v>
      </c>
      <c r="B45" s="4">
        <v>727220</v>
      </c>
      <c r="C45" s="4" t="s">
        <v>60</v>
      </c>
      <c r="D45" s="77"/>
      <c r="E45" s="77">
        <v>293.68</v>
      </c>
      <c r="F45" s="6">
        <f t="shared" si="0"/>
        <v>-118.00000000000648</v>
      </c>
      <c r="G45" s="9" t="s">
        <v>144</v>
      </c>
      <c r="H45" s="7"/>
      <c r="I45" s="4"/>
      <c r="J45" s="19"/>
      <c r="K45" s="16"/>
    </row>
    <row r="46" spans="1:11" s="107" customFormat="1" x14ac:dyDescent="0.25">
      <c r="A46" s="15">
        <v>43486</v>
      </c>
      <c r="B46" s="4">
        <v>1</v>
      </c>
      <c r="C46" s="4" t="s">
        <v>51</v>
      </c>
      <c r="D46" s="77"/>
      <c r="E46" s="77">
        <v>59</v>
      </c>
      <c r="F46" s="6">
        <f t="shared" si="0"/>
        <v>-59.00000000000648</v>
      </c>
      <c r="G46" s="9" t="s">
        <v>76</v>
      </c>
      <c r="H46" s="7"/>
      <c r="I46" s="4"/>
      <c r="J46" s="19"/>
      <c r="K46" s="16"/>
    </row>
    <row r="47" spans="1:11" s="107" customFormat="1" x14ac:dyDescent="0.25">
      <c r="A47" s="15">
        <v>43486</v>
      </c>
      <c r="B47" s="4">
        <v>1920</v>
      </c>
      <c r="C47" s="4" t="s">
        <v>51</v>
      </c>
      <c r="D47" s="77"/>
      <c r="E47" s="77">
        <v>59</v>
      </c>
      <c r="F47" s="6">
        <f t="shared" si="0"/>
        <v>-6.4801497501321137E-12</v>
      </c>
      <c r="G47" s="9" t="s">
        <v>76</v>
      </c>
      <c r="H47" s="7"/>
      <c r="I47" s="4"/>
      <c r="J47" s="19"/>
      <c r="K47" s="16"/>
    </row>
    <row r="48" spans="1:11" s="107" customFormat="1" x14ac:dyDescent="0.25">
      <c r="A48" s="15">
        <v>43488</v>
      </c>
      <c r="B48" s="4">
        <v>300172</v>
      </c>
      <c r="C48" s="4" t="s">
        <v>57</v>
      </c>
      <c r="D48" s="77">
        <v>864</v>
      </c>
      <c r="E48" s="5"/>
      <c r="F48" s="6">
        <f t="shared" si="0"/>
        <v>-864.00000000000648</v>
      </c>
      <c r="G48" s="9" t="s">
        <v>237</v>
      </c>
      <c r="H48" s="7" t="s">
        <v>239</v>
      </c>
      <c r="I48" s="4">
        <v>18879</v>
      </c>
      <c r="J48" s="19">
        <v>1</v>
      </c>
      <c r="K48" s="16">
        <v>43483</v>
      </c>
    </row>
    <row r="49" spans="1:11" s="107" customFormat="1" x14ac:dyDescent="0.25">
      <c r="A49" s="15">
        <v>43488</v>
      </c>
      <c r="B49" s="4">
        <v>727220</v>
      </c>
      <c r="C49" s="4" t="s">
        <v>60</v>
      </c>
      <c r="D49" s="77"/>
      <c r="E49" s="77">
        <v>864</v>
      </c>
      <c r="F49" s="6">
        <f t="shared" si="0"/>
        <v>-6.4801497501321137E-12</v>
      </c>
      <c r="G49" s="9" t="s">
        <v>144</v>
      </c>
      <c r="H49" s="7"/>
      <c r="I49" s="4"/>
      <c r="J49" s="19"/>
      <c r="K49" s="16"/>
    </row>
    <row r="50" spans="1:11" x14ac:dyDescent="0.25">
      <c r="A50" s="15">
        <v>43490</v>
      </c>
      <c r="B50" s="4">
        <v>82163</v>
      </c>
      <c r="C50" s="4" t="s">
        <v>44</v>
      </c>
      <c r="D50" s="77"/>
      <c r="E50" s="77">
        <v>99</v>
      </c>
      <c r="F50" s="6">
        <f t="shared" si="0"/>
        <v>98.99999999999352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43494</v>
      </c>
      <c r="B51" s="4">
        <v>7</v>
      </c>
      <c r="C51" s="4" t="s">
        <v>232</v>
      </c>
      <c r="D51" s="77">
        <v>80</v>
      </c>
      <c r="E51" s="5"/>
      <c r="F51" s="6">
        <f t="shared" si="0"/>
        <v>18.99999999999352</v>
      </c>
      <c r="G51" s="9" t="s">
        <v>72</v>
      </c>
      <c r="H51" s="7"/>
      <c r="I51" s="4"/>
      <c r="J51" s="19"/>
      <c r="K51" s="16"/>
    </row>
    <row r="52" spans="1:11" x14ac:dyDescent="0.25">
      <c r="A52" s="15">
        <v>43495</v>
      </c>
      <c r="B52" s="4">
        <v>119134</v>
      </c>
      <c r="C52" s="4" t="s">
        <v>47</v>
      </c>
      <c r="D52" s="77">
        <v>14117.05</v>
      </c>
      <c r="E52" s="5"/>
      <c r="F52" s="6">
        <f t="shared" si="0"/>
        <v>-14098.050000000007</v>
      </c>
      <c r="G52" s="9" t="s">
        <v>175</v>
      </c>
      <c r="H52" s="7"/>
      <c r="I52" s="4"/>
      <c r="J52" s="19"/>
      <c r="K52" s="16"/>
    </row>
    <row r="53" spans="1:11" x14ac:dyDescent="0.25">
      <c r="A53" s="15">
        <v>43495</v>
      </c>
      <c r="B53" s="4">
        <v>727220</v>
      </c>
      <c r="C53" s="4" t="s">
        <v>60</v>
      </c>
      <c r="D53" s="77"/>
      <c r="E53" s="77">
        <v>14098.05</v>
      </c>
      <c r="F53" s="6">
        <f t="shared" si="0"/>
        <v>0</v>
      </c>
      <c r="G53" s="9" t="s">
        <v>144</v>
      </c>
      <c r="H53" s="7"/>
      <c r="I53" s="4"/>
      <c r="J53" s="19"/>
      <c r="K53" s="16"/>
    </row>
    <row r="54" spans="1:11" x14ac:dyDescent="0.25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 x14ac:dyDescent="0.3">
      <c r="A55" s="152" t="s">
        <v>12</v>
      </c>
      <c r="B55" s="153"/>
      <c r="C55" s="21"/>
      <c r="D55" s="78">
        <f>SUM(D10:D54)</f>
        <v>398923.85999999993</v>
      </c>
      <c r="E55" s="40">
        <f>SUM(E10:E54)</f>
        <v>398923.86</v>
      </c>
      <c r="F55" s="22">
        <f>F9-D55+E55</f>
        <v>0</v>
      </c>
      <c r="G55" s="10"/>
      <c r="H55" s="18"/>
      <c r="I55" s="17"/>
      <c r="J55" s="20"/>
      <c r="K55" s="25"/>
    </row>
    <row r="56" spans="1:11" x14ac:dyDescent="0.25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 x14ac:dyDescent="0.25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 x14ac:dyDescent="0.25">
      <c r="A60" s="149" t="s">
        <v>123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</row>
    <row r="61" spans="1:11" ht="18" customHeight="1" x14ac:dyDescent="0.25"/>
    <row r="62" spans="1:11" ht="18" customHeight="1" x14ac:dyDescent="0.3">
      <c r="A62" s="150" t="s">
        <v>240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</row>
    <row r="63" spans="1:11" x14ac:dyDescent="0.25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 x14ac:dyDescent="0.25">
      <c r="A64" s="154" t="s">
        <v>21</v>
      </c>
      <c r="B64" s="155"/>
      <c r="C64" s="155"/>
      <c r="D64" s="155"/>
      <c r="E64" s="156"/>
      <c r="F64" s="3"/>
      <c r="G64" s="157" t="s">
        <v>20</v>
      </c>
      <c r="H64" s="157"/>
      <c r="I64" s="157"/>
      <c r="J64" s="157"/>
      <c r="K64" s="24"/>
    </row>
    <row r="65" spans="1:11" x14ac:dyDescent="0.25">
      <c r="A65" s="28" t="s">
        <v>213</v>
      </c>
      <c r="B65" s="44"/>
      <c r="C65" s="44"/>
      <c r="D65" s="79"/>
      <c r="E65" s="33">
        <f t="shared" ref="E65:E94" si="1">SUMIF($G$8:$G$54,A65,$D$8:$D$54)</f>
        <v>0</v>
      </c>
      <c r="F65" s="3"/>
      <c r="G65" s="62" t="s">
        <v>146</v>
      </c>
      <c r="H65" s="26"/>
      <c r="I65" s="158">
        <f>SUMIF($G$8:$G$54,G65,$E$8:$E$54)</f>
        <v>249997.75</v>
      </c>
      <c r="J65" s="159"/>
      <c r="K65" s="24"/>
    </row>
    <row r="66" spans="1:11" x14ac:dyDescent="0.25">
      <c r="A66" s="27" t="s">
        <v>148</v>
      </c>
      <c r="B66" s="63"/>
      <c r="C66" s="63"/>
      <c r="D66" s="80"/>
      <c r="E66" s="29">
        <f t="shared" si="1"/>
        <v>144817</v>
      </c>
      <c r="F66" s="3"/>
      <c r="G66" s="160" t="s">
        <v>144</v>
      </c>
      <c r="H66" s="161"/>
      <c r="I66" s="158">
        <f>SUMIF($G$8:$G$54,G66,$E$8:$E$54)</f>
        <v>148623.99</v>
      </c>
      <c r="J66" s="159"/>
      <c r="K66" s="24"/>
    </row>
    <row r="67" spans="1:11" x14ac:dyDescent="0.25">
      <c r="A67" s="27" t="s">
        <v>173</v>
      </c>
      <c r="B67" s="63"/>
      <c r="C67" s="63"/>
      <c r="D67" s="80"/>
      <c r="E67" s="29">
        <f t="shared" si="1"/>
        <v>99249.040000000008</v>
      </c>
      <c r="F67" s="3"/>
      <c r="G67" s="160" t="s">
        <v>76</v>
      </c>
      <c r="H67" s="161"/>
      <c r="I67" s="158">
        <f>SUMIF($G$8:$G$54,G67,$E$8:$E$54)</f>
        <v>203.12</v>
      </c>
      <c r="J67" s="159"/>
      <c r="K67" s="24"/>
    </row>
    <row r="68" spans="1:11" x14ac:dyDescent="0.25">
      <c r="A68" s="27" t="s">
        <v>176</v>
      </c>
      <c r="B68" s="63"/>
      <c r="C68" s="63"/>
      <c r="D68" s="80"/>
      <c r="E68" s="29">
        <f t="shared" si="1"/>
        <v>0</v>
      </c>
      <c r="F68" s="3"/>
      <c r="G68" s="160" t="s">
        <v>214</v>
      </c>
      <c r="H68" s="161"/>
      <c r="I68" s="158">
        <f>SUMIF($G$8:$G$54,G68,$E$8:$E$54)</f>
        <v>99</v>
      </c>
      <c r="J68" s="159"/>
      <c r="K68" s="24"/>
    </row>
    <row r="69" spans="1:11" x14ac:dyDescent="0.25">
      <c r="A69" s="27" t="s">
        <v>223</v>
      </c>
      <c r="B69" s="63"/>
      <c r="C69" s="63"/>
      <c r="D69" s="80"/>
      <c r="E69" s="29">
        <f t="shared" si="1"/>
        <v>496.8</v>
      </c>
      <c r="F69" s="3"/>
      <c r="G69" s="62"/>
      <c r="H69" s="26"/>
      <c r="I69" s="158">
        <f>SUMIF($G$8:$G$54,G69,$E$8:$E$54)</f>
        <v>0</v>
      </c>
      <c r="J69" s="159"/>
      <c r="K69" s="24"/>
    </row>
    <row r="70" spans="1:11" x14ac:dyDescent="0.25">
      <c r="A70" s="27" t="s">
        <v>174</v>
      </c>
      <c r="B70" s="63"/>
      <c r="C70" s="63"/>
      <c r="D70" s="80"/>
      <c r="E70" s="29">
        <f t="shared" si="1"/>
        <v>10908.24</v>
      </c>
      <c r="F70" s="3"/>
      <c r="G70" s="47" t="s">
        <v>22</v>
      </c>
      <c r="H70" s="48"/>
      <c r="I70" s="164">
        <f>SUM(I65:J69)</f>
        <v>398923.86</v>
      </c>
      <c r="J70" s="165"/>
      <c r="K70" s="61">
        <f>E55-I70</f>
        <v>0</v>
      </c>
    </row>
    <row r="71" spans="1:11" x14ac:dyDescent="0.25">
      <c r="A71" s="27" t="s">
        <v>234</v>
      </c>
      <c r="B71" s="63"/>
      <c r="C71" s="63"/>
      <c r="D71" s="80"/>
      <c r="E71" s="29">
        <f t="shared" si="1"/>
        <v>13668.06</v>
      </c>
      <c r="F71" s="3"/>
      <c r="G71" s="70"/>
      <c r="H71" s="45"/>
      <c r="I71" s="69"/>
      <c r="J71" s="71"/>
      <c r="K71" s="24"/>
    </row>
    <row r="72" spans="1:11" x14ac:dyDescent="0.25">
      <c r="A72" s="27" t="s">
        <v>25</v>
      </c>
      <c r="B72" s="63"/>
      <c r="C72" s="63"/>
      <c r="D72" s="80"/>
      <c r="E72" s="29">
        <f t="shared" si="1"/>
        <v>8589.27</v>
      </c>
      <c r="F72" s="3"/>
      <c r="G72" s="36" t="s">
        <v>64</v>
      </c>
      <c r="H72" s="37"/>
      <c r="I72" s="66"/>
      <c r="J72" s="67"/>
    </row>
    <row r="73" spans="1:11" x14ac:dyDescent="0.25">
      <c r="A73" s="27" t="s">
        <v>233</v>
      </c>
      <c r="B73" s="63"/>
      <c r="C73" s="63"/>
      <c r="D73" s="80"/>
      <c r="E73" s="29">
        <f t="shared" si="1"/>
        <v>91413.15</v>
      </c>
      <c r="F73" s="3"/>
      <c r="G73" s="104" t="s">
        <v>19</v>
      </c>
      <c r="H73" s="105"/>
      <c r="I73" s="158">
        <f>'CEF Dezembro 2018'!I72:J72</f>
        <v>101697.87999999992</v>
      </c>
      <c r="J73" s="159"/>
    </row>
    <row r="74" spans="1:11" x14ac:dyDescent="0.25">
      <c r="A74" s="27" t="s">
        <v>199</v>
      </c>
      <c r="B74" s="63"/>
      <c r="C74" s="63"/>
      <c r="D74" s="80"/>
      <c r="E74" s="29">
        <f t="shared" si="1"/>
        <v>0</v>
      </c>
      <c r="F74" s="3"/>
      <c r="G74" s="27" t="s">
        <v>148</v>
      </c>
      <c r="H74" s="105"/>
      <c r="I74" s="158">
        <f>SUMIF($G$8:$G$54,G74,$D$8:$D$54)</f>
        <v>144817</v>
      </c>
      <c r="J74" s="159"/>
    </row>
    <row r="75" spans="1:11" x14ac:dyDescent="0.25">
      <c r="A75" s="27" t="s">
        <v>29</v>
      </c>
      <c r="B75" s="63"/>
      <c r="C75" s="63"/>
      <c r="D75" s="80"/>
      <c r="E75" s="29">
        <f t="shared" si="1"/>
        <v>0</v>
      </c>
      <c r="F75" s="3"/>
      <c r="G75" s="160" t="s">
        <v>144</v>
      </c>
      <c r="H75" s="161"/>
      <c r="I75" s="158">
        <f>-SUMIF($G$8:$G$54,G75,$E$8:$E$54)</f>
        <v>-148623.99</v>
      </c>
      <c r="J75" s="159"/>
    </row>
    <row r="76" spans="1:11" x14ac:dyDescent="0.25">
      <c r="A76" s="27" t="s">
        <v>31</v>
      </c>
      <c r="B76" s="63"/>
      <c r="C76" s="63"/>
      <c r="D76" s="80"/>
      <c r="E76" s="29">
        <f t="shared" si="1"/>
        <v>5388.25</v>
      </c>
      <c r="F76" s="3"/>
      <c r="G76" s="104" t="s">
        <v>30</v>
      </c>
      <c r="H76" s="105"/>
      <c r="I76" s="158">
        <f>497.35+183.87</f>
        <v>681.22</v>
      </c>
      <c r="J76" s="159"/>
    </row>
    <row r="77" spans="1:11" x14ac:dyDescent="0.25">
      <c r="A77" s="27" t="s">
        <v>236</v>
      </c>
      <c r="B77" s="63"/>
      <c r="C77" s="63"/>
      <c r="D77" s="80"/>
      <c r="E77" s="29">
        <f t="shared" si="1"/>
        <v>971.85</v>
      </c>
      <c r="F77" s="3"/>
      <c r="G77" s="30"/>
      <c r="H77" s="31"/>
      <c r="I77" s="162"/>
      <c r="J77" s="163"/>
    </row>
    <row r="78" spans="1:11" x14ac:dyDescent="0.25">
      <c r="A78" s="27" t="s">
        <v>198</v>
      </c>
      <c r="B78" s="63"/>
      <c r="C78" s="63"/>
      <c r="D78" s="80"/>
      <c r="E78" s="29">
        <f t="shared" si="1"/>
        <v>2282.58</v>
      </c>
      <c r="F78" s="3"/>
      <c r="G78" s="32" t="s">
        <v>18</v>
      </c>
      <c r="H78" s="31"/>
      <c r="I78" s="176">
        <f>SUM(I73:J76)</f>
        <v>98572.109999999928</v>
      </c>
      <c r="J78" s="177"/>
    </row>
    <row r="79" spans="1:11" x14ac:dyDescent="0.25">
      <c r="A79" s="27" t="s">
        <v>211</v>
      </c>
      <c r="B79" s="63"/>
      <c r="C79" s="63"/>
      <c r="D79" s="80"/>
      <c r="E79" s="29">
        <f t="shared" si="1"/>
        <v>0</v>
      </c>
      <c r="F79" s="3"/>
      <c r="G79" s="49"/>
      <c r="H79" s="41"/>
      <c r="I79" s="41"/>
      <c r="J79" s="106"/>
      <c r="K79" s="24"/>
    </row>
    <row r="80" spans="1:11" x14ac:dyDescent="0.25">
      <c r="A80" s="27" t="s">
        <v>28</v>
      </c>
      <c r="B80" s="63"/>
      <c r="C80" s="63"/>
      <c r="D80" s="80"/>
      <c r="E80" s="29">
        <f t="shared" si="1"/>
        <v>0</v>
      </c>
      <c r="F80" s="3"/>
      <c r="G80" s="53" t="s">
        <v>62</v>
      </c>
      <c r="H80" s="54"/>
      <c r="I80" s="178"/>
      <c r="J80" s="179"/>
      <c r="K80" s="24"/>
    </row>
    <row r="81" spans="1:13" x14ac:dyDescent="0.25">
      <c r="A81" s="27" t="s">
        <v>149</v>
      </c>
      <c r="B81" s="63"/>
      <c r="C81" s="63"/>
      <c r="D81" s="80"/>
      <c r="E81" s="29">
        <f t="shared" si="1"/>
        <v>0</v>
      </c>
      <c r="F81" s="3"/>
      <c r="G81" s="57" t="s">
        <v>19</v>
      </c>
      <c r="H81" s="58"/>
      <c r="I81" s="170">
        <f>'CEF Agosto 2018'!I79:J79</f>
        <v>0</v>
      </c>
      <c r="J81" s="171"/>
      <c r="K81" s="24"/>
    </row>
    <row r="82" spans="1:13" x14ac:dyDescent="0.25">
      <c r="A82" s="27" t="s">
        <v>200</v>
      </c>
      <c r="B82" s="63"/>
      <c r="C82" s="63"/>
      <c r="D82" s="80"/>
      <c r="E82" s="29">
        <f t="shared" si="1"/>
        <v>0</v>
      </c>
      <c r="F82" s="3"/>
      <c r="G82" s="27" t="s">
        <v>48</v>
      </c>
      <c r="H82" s="105"/>
      <c r="I82" s="158">
        <f>SUMIF($G$8:$G$54,G82,$E$8:$E$54)</f>
        <v>0</v>
      </c>
      <c r="J82" s="159"/>
      <c r="K82" s="24"/>
    </row>
    <row r="83" spans="1:13" x14ac:dyDescent="0.25">
      <c r="A83" s="27" t="s">
        <v>150</v>
      </c>
      <c r="B83" s="41"/>
      <c r="C83" s="41"/>
      <c r="D83" s="80"/>
      <c r="E83" s="29">
        <f t="shared" si="1"/>
        <v>0</v>
      </c>
      <c r="F83" s="3"/>
      <c r="G83" s="104" t="s">
        <v>14</v>
      </c>
      <c r="H83" s="105"/>
      <c r="I83" s="158">
        <f>-SUMIF($G$8:$G$54,G83,$D$8:$D$54)</f>
        <v>0</v>
      </c>
      <c r="J83" s="159"/>
      <c r="K83" s="24"/>
    </row>
    <row r="84" spans="1:13" x14ac:dyDescent="0.25">
      <c r="A84" s="27" t="s">
        <v>49</v>
      </c>
      <c r="B84" s="63"/>
      <c r="C84" s="63"/>
      <c r="D84" s="80"/>
      <c r="E84" s="29">
        <f t="shared" si="1"/>
        <v>0</v>
      </c>
      <c r="F84" s="3"/>
      <c r="G84" s="30"/>
      <c r="H84" s="31"/>
      <c r="I84" s="162"/>
      <c r="J84" s="163"/>
      <c r="K84" s="24"/>
    </row>
    <row r="85" spans="1:13" x14ac:dyDescent="0.25">
      <c r="A85" s="27" t="s">
        <v>175</v>
      </c>
      <c r="B85" s="63"/>
      <c r="C85" s="63"/>
      <c r="D85" s="80"/>
      <c r="E85" s="29">
        <f t="shared" si="1"/>
        <v>14117.05</v>
      </c>
      <c r="F85" s="3"/>
      <c r="G85" s="32" t="s">
        <v>17</v>
      </c>
      <c r="H85" s="31"/>
      <c r="I85" s="164">
        <f>SUM(I81:J84)</f>
        <v>0</v>
      </c>
      <c r="J85" s="165"/>
      <c r="K85" s="24"/>
    </row>
    <row r="86" spans="1:13" x14ac:dyDescent="0.25">
      <c r="A86" s="27" t="s">
        <v>235</v>
      </c>
      <c r="B86" s="63"/>
      <c r="C86" s="63"/>
      <c r="D86" s="80"/>
      <c r="E86" s="29">
        <f t="shared" si="1"/>
        <v>412.21</v>
      </c>
      <c r="F86" s="3"/>
      <c r="G86" s="49"/>
      <c r="H86" s="41"/>
      <c r="I86" s="41"/>
      <c r="J86" s="106"/>
      <c r="K86" s="24"/>
    </row>
    <row r="87" spans="1:13" x14ac:dyDescent="0.25">
      <c r="A87" s="27" t="s">
        <v>43</v>
      </c>
      <c r="B87" s="63"/>
      <c r="C87" s="63"/>
      <c r="D87" s="80"/>
      <c r="E87" s="29">
        <f t="shared" si="1"/>
        <v>3012.74</v>
      </c>
      <c r="F87" s="3"/>
      <c r="G87" s="36" t="s">
        <v>16</v>
      </c>
      <c r="H87" s="37"/>
      <c r="I87" s="66"/>
      <c r="J87" s="67"/>
      <c r="K87" s="24"/>
    </row>
    <row r="88" spans="1:13" x14ac:dyDescent="0.25">
      <c r="A88" s="27" t="s">
        <v>237</v>
      </c>
      <c r="B88" s="63"/>
      <c r="C88" s="63"/>
      <c r="D88" s="80"/>
      <c r="E88" s="29">
        <f t="shared" si="1"/>
        <v>864</v>
      </c>
      <c r="F88" s="3"/>
      <c r="G88" s="104" t="s">
        <v>19</v>
      </c>
      <c r="H88" s="105"/>
      <c r="I88" s="172">
        <f>'CEF Dezembro 2018'!I86:J86</f>
        <v>64000</v>
      </c>
      <c r="J88" s="173"/>
      <c r="K88" s="24"/>
    </row>
    <row r="89" spans="1:13" x14ac:dyDescent="0.25">
      <c r="A89" s="27" t="s">
        <v>178</v>
      </c>
      <c r="B89" s="63"/>
      <c r="C89" s="63"/>
      <c r="D89" s="80"/>
      <c r="E89" s="29">
        <f t="shared" si="1"/>
        <v>0</v>
      </c>
      <c r="F89" s="3"/>
      <c r="G89" s="104" t="s">
        <v>42</v>
      </c>
      <c r="H89" s="105"/>
      <c r="I89" s="174">
        <f>249997.75+16000</f>
        <v>265997.75</v>
      </c>
      <c r="J89" s="175"/>
      <c r="K89" s="24"/>
    </row>
    <row r="90" spans="1:13" x14ac:dyDescent="0.25">
      <c r="A90" s="27" t="s">
        <v>145</v>
      </c>
      <c r="B90" s="63"/>
      <c r="C90" s="63"/>
      <c r="D90" s="80"/>
      <c r="E90" s="29">
        <f t="shared" si="1"/>
        <v>0</v>
      </c>
      <c r="F90" s="3"/>
      <c r="G90" s="104" t="s">
        <v>146</v>
      </c>
      <c r="H90" s="105"/>
      <c r="I90" s="158">
        <f>-SUMIF($G$8:$G$54,G90,$E$8:$E$54)</f>
        <v>-249997.75</v>
      </c>
      <c r="J90" s="159"/>
      <c r="K90" s="24"/>
    </row>
    <row r="91" spans="1:13" x14ac:dyDescent="0.25">
      <c r="A91" s="27" t="s">
        <v>34</v>
      </c>
      <c r="B91" s="63"/>
      <c r="C91" s="63"/>
      <c r="D91" s="80"/>
      <c r="E91" s="29">
        <f t="shared" si="1"/>
        <v>2352</v>
      </c>
      <c r="F91" s="3"/>
      <c r="G91" s="30"/>
      <c r="H91" s="31"/>
      <c r="I91" s="168"/>
      <c r="J91" s="169"/>
      <c r="K91" s="24"/>
    </row>
    <row r="92" spans="1:13" x14ac:dyDescent="0.25">
      <c r="A92" s="27" t="s">
        <v>177</v>
      </c>
      <c r="B92" s="63"/>
      <c r="C92" s="63"/>
      <c r="D92" s="80"/>
      <c r="E92" s="29">
        <f t="shared" si="1"/>
        <v>0</v>
      </c>
      <c r="F92" s="3"/>
      <c r="G92" s="32" t="s">
        <v>18</v>
      </c>
      <c r="H92" s="31"/>
      <c r="I92" s="176">
        <f>SUM(I88:J91)</f>
        <v>80000</v>
      </c>
      <c r="J92" s="177"/>
      <c r="K92" s="24"/>
      <c r="M92" s="39"/>
    </row>
    <row r="93" spans="1:13" x14ac:dyDescent="0.25">
      <c r="A93" s="27" t="s">
        <v>72</v>
      </c>
      <c r="B93" s="63"/>
      <c r="C93" s="63"/>
      <c r="D93" s="80"/>
      <c r="E93" s="29">
        <f t="shared" si="1"/>
        <v>381.62</v>
      </c>
      <c r="F93" s="3"/>
      <c r="G93" s="27"/>
      <c r="H93" s="26"/>
      <c r="I93" s="26"/>
      <c r="J93" s="42"/>
      <c r="K93" s="24"/>
    </row>
    <row r="94" spans="1:13" x14ac:dyDescent="0.25">
      <c r="A94" s="27" t="s">
        <v>120</v>
      </c>
      <c r="B94" s="63"/>
      <c r="C94" s="63"/>
      <c r="D94" s="80"/>
      <c r="E94" s="29">
        <f t="shared" si="1"/>
        <v>0</v>
      </c>
      <c r="F94" s="3"/>
      <c r="G94" s="53" t="s">
        <v>39</v>
      </c>
      <c r="H94" s="54"/>
      <c r="I94" s="54"/>
      <c r="J94" s="55"/>
      <c r="K94" s="24"/>
    </row>
    <row r="95" spans="1:13" x14ac:dyDescent="0.25">
      <c r="A95" s="62"/>
      <c r="B95" s="63"/>
      <c r="C95" s="63"/>
      <c r="D95" s="80"/>
      <c r="E95" s="29">
        <f t="shared" ref="E95:E101" si="2">SUMIF($G$8:$G$54,A95,$D$8:$D$54)</f>
        <v>0</v>
      </c>
      <c r="F95" s="3"/>
      <c r="G95" s="28" t="s">
        <v>40</v>
      </c>
      <c r="H95" s="34"/>
      <c r="I95" s="170">
        <f>'CEF Dezembro 2018'!I93:J93</f>
        <v>14117.050000000003</v>
      </c>
      <c r="J95" s="171"/>
      <c r="K95" s="24"/>
    </row>
    <row r="96" spans="1:13" x14ac:dyDescent="0.25">
      <c r="A96" s="27"/>
      <c r="B96" s="63"/>
      <c r="C96" s="63"/>
      <c r="D96" s="80"/>
      <c r="E96" s="29">
        <f t="shared" si="2"/>
        <v>0</v>
      </c>
      <c r="F96" s="3"/>
      <c r="G96" s="27" t="s">
        <v>241</v>
      </c>
      <c r="H96" s="41"/>
      <c r="I96" s="158">
        <v>17561.73</v>
      </c>
      <c r="J96" s="159"/>
      <c r="K96" s="24"/>
    </row>
    <row r="97" spans="1:11" x14ac:dyDescent="0.25">
      <c r="A97" s="27"/>
      <c r="B97" s="63"/>
      <c r="C97" s="63"/>
      <c r="D97" s="80"/>
      <c r="E97" s="29">
        <f t="shared" si="2"/>
        <v>0</v>
      </c>
      <c r="F97" s="3"/>
      <c r="G97" s="27"/>
      <c r="H97" s="56"/>
      <c r="I97" s="158"/>
      <c r="J97" s="159"/>
      <c r="K97" s="24"/>
    </row>
    <row r="98" spans="1:11" x14ac:dyDescent="0.25">
      <c r="A98" s="27"/>
      <c r="B98" s="63"/>
      <c r="C98" s="63"/>
      <c r="D98" s="80"/>
      <c r="E98" s="29">
        <f t="shared" si="2"/>
        <v>0</v>
      </c>
      <c r="F98" s="3"/>
      <c r="G98" s="59" t="s">
        <v>175</v>
      </c>
      <c r="H98" s="60"/>
      <c r="I98" s="168">
        <f>-SUMIF($G$8:$G$54,G98,$D$8:$D$54)</f>
        <v>-14117.05</v>
      </c>
      <c r="J98" s="169"/>
      <c r="K98" s="24"/>
    </row>
    <row r="99" spans="1:11" x14ac:dyDescent="0.25">
      <c r="A99" s="62"/>
      <c r="B99" s="63"/>
      <c r="C99" s="63"/>
      <c r="D99" s="80"/>
      <c r="E99" s="29">
        <f t="shared" si="2"/>
        <v>0</v>
      </c>
      <c r="F99" s="3"/>
      <c r="G99" s="47" t="s">
        <v>17</v>
      </c>
      <c r="H99" s="48"/>
      <c r="I99" s="164">
        <f>SUM(I95:J98)</f>
        <v>17561.730000000003</v>
      </c>
      <c r="J99" s="165"/>
      <c r="K99" s="24"/>
    </row>
    <row r="100" spans="1:11" x14ac:dyDescent="0.25">
      <c r="A100" s="27"/>
      <c r="B100" s="63"/>
      <c r="C100" s="63"/>
      <c r="D100" s="80"/>
      <c r="E100" s="29">
        <f t="shared" si="2"/>
        <v>0</v>
      </c>
      <c r="F100" s="3"/>
      <c r="G100" s="49"/>
      <c r="H100" s="41"/>
      <c r="I100" s="41"/>
      <c r="J100" s="106"/>
      <c r="K100" s="24"/>
    </row>
    <row r="101" spans="1:11" x14ac:dyDescent="0.25">
      <c r="A101" s="27"/>
      <c r="B101" s="63"/>
      <c r="C101" s="63"/>
      <c r="D101" s="80"/>
      <c r="E101" s="29">
        <f t="shared" si="2"/>
        <v>0</v>
      </c>
      <c r="F101" s="3"/>
      <c r="G101" s="50" t="s">
        <v>41</v>
      </c>
      <c r="H101" s="51"/>
      <c r="I101" s="51"/>
      <c r="J101" s="52"/>
      <c r="K101" s="24"/>
    </row>
    <row r="102" spans="1:11" x14ac:dyDescent="0.25">
      <c r="A102" s="30"/>
      <c r="B102" s="85"/>
      <c r="C102" s="85"/>
      <c r="D102" s="86"/>
      <c r="E102" s="87"/>
      <c r="F102" s="3"/>
      <c r="G102" s="27" t="s">
        <v>242</v>
      </c>
      <c r="H102" s="105"/>
      <c r="I102" s="174">
        <v>29868.48</v>
      </c>
      <c r="J102" s="175"/>
      <c r="K102" s="24"/>
    </row>
    <row r="103" spans="1:11" x14ac:dyDescent="0.25">
      <c r="A103" s="166" t="s">
        <v>22</v>
      </c>
      <c r="B103" s="167"/>
      <c r="C103" s="167"/>
      <c r="D103" s="81"/>
      <c r="E103" s="35">
        <f>SUM(E65:E101)</f>
        <v>398923.86000000004</v>
      </c>
      <c r="F103" s="3"/>
      <c r="G103" s="27"/>
      <c r="H103" s="105"/>
      <c r="I103" s="174"/>
      <c r="J103" s="175"/>
      <c r="K103" s="24"/>
    </row>
    <row r="104" spans="1:11" x14ac:dyDescent="0.25">
      <c r="E104" s="46">
        <f>D55-E103</f>
        <v>0</v>
      </c>
      <c r="F104" s="3"/>
      <c r="G104" s="27"/>
      <c r="H104" s="41"/>
      <c r="I104" s="182"/>
      <c r="J104" s="183"/>
      <c r="K104" s="24"/>
    </row>
    <row r="105" spans="1:11" x14ac:dyDescent="0.25">
      <c r="F105" s="3"/>
      <c r="G105" s="89" t="s">
        <v>18</v>
      </c>
      <c r="H105" s="88"/>
      <c r="I105" s="164">
        <f>SUM(I102:J104)</f>
        <v>29868.48</v>
      </c>
      <c r="J105" s="165"/>
      <c r="K105" s="24"/>
    </row>
    <row r="106" spans="1:11" x14ac:dyDescent="0.25">
      <c r="A106" s="27"/>
      <c r="B106" s="63"/>
      <c r="C106" s="63"/>
      <c r="D106" s="80"/>
      <c r="K106" s="24"/>
    </row>
    <row r="107" spans="1:11" x14ac:dyDescent="0.25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 x14ac:dyDescent="0.25">
      <c r="D108" s="103"/>
      <c r="F108" s="3"/>
      <c r="G108" s="45"/>
      <c r="H108" s="45"/>
      <c r="I108" s="69"/>
      <c r="J108" s="69"/>
      <c r="K108" s="24"/>
    </row>
    <row r="110" spans="1:11" x14ac:dyDescent="0.25">
      <c r="E110" s="46"/>
    </row>
    <row r="111" spans="1:11" x14ac:dyDescent="0.25">
      <c r="E111" s="46"/>
    </row>
    <row r="114" spans="5:5" x14ac:dyDescent="0.25">
      <c r="E114" s="46"/>
    </row>
  </sheetData>
  <sortState xmlns:xlrd2="http://schemas.microsoft.com/office/spreadsheetml/2017/richdata2" ref="A65:E94">
    <sortCondition ref="A65"/>
  </sortState>
  <mergeCells count="46">
    <mergeCell ref="A60:K60"/>
    <mergeCell ref="A2:K2"/>
    <mergeCell ref="A4:K4"/>
    <mergeCell ref="A6:F6"/>
    <mergeCell ref="G6:K6"/>
    <mergeCell ref="A55:B55"/>
    <mergeCell ref="A62:K62"/>
    <mergeCell ref="A64:E64"/>
    <mergeCell ref="G64:J64"/>
    <mergeCell ref="I65:J65"/>
    <mergeCell ref="G66:H66"/>
    <mergeCell ref="I66:J66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M111"/>
  <sheetViews>
    <sheetView topLeftCell="A70" workbookViewId="0">
      <selection activeCell="I86" sqref="I86:J86"/>
    </sheetView>
  </sheetViews>
  <sheetFormatPr defaultRowHeight="15" x14ac:dyDescent="0.25"/>
  <cols>
    <col min="1" max="1" width="10.42578125" style="107" bestFit="1" customWidth="1"/>
    <col min="2" max="2" width="11.42578125" style="107" bestFit="1" customWidth="1"/>
    <col min="3" max="3" width="41.140625" style="107" bestFit="1" customWidth="1"/>
    <col min="4" max="4" width="12.42578125" style="74" bestFit="1" customWidth="1"/>
    <col min="5" max="5" width="13.28515625" style="107" bestFit="1" customWidth="1"/>
    <col min="6" max="6" width="12.42578125" style="107" bestFit="1" customWidth="1"/>
    <col min="7" max="7" width="45.140625" style="107" bestFit="1" customWidth="1"/>
    <col min="8" max="8" width="47" style="107" bestFit="1" customWidth="1"/>
    <col min="9" max="9" width="10" style="107" bestFit="1" customWidth="1"/>
    <col min="10" max="10" width="4.7109375" style="1" bestFit="1" customWidth="1"/>
    <col min="11" max="11" width="11" style="73" bestFit="1" customWidth="1"/>
    <col min="12" max="12" width="9.140625" style="107"/>
    <col min="13" max="13" width="13.28515625" style="107" bestFit="1" customWidth="1"/>
    <col min="14" max="16384" width="9.140625" style="107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243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Janeiro 2019'!F55</f>
        <v>0</v>
      </c>
      <c r="G9" s="9"/>
      <c r="H9" s="7"/>
      <c r="I9" s="4"/>
      <c r="J9" s="19"/>
      <c r="K9" s="16"/>
    </row>
    <row r="10" spans="1:11" x14ac:dyDescent="0.25">
      <c r="A10" s="15">
        <v>43497</v>
      </c>
      <c r="B10" s="4">
        <v>727220</v>
      </c>
      <c r="C10" s="4" t="s">
        <v>60</v>
      </c>
      <c r="D10" s="77"/>
      <c r="E10" s="77">
        <v>11150</v>
      </c>
      <c r="F10" s="6">
        <f t="shared" ref="F10:F50" si="0">F9-D10+E10</f>
        <v>11150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43497</v>
      </c>
      <c r="B11" s="4">
        <v>261172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174</v>
      </c>
      <c r="H11" s="7" t="s">
        <v>45</v>
      </c>
      <c r="I11" s="4">
        <v>677470</v>
      </c>
      <c r="J11" s="19">
        <v>11</v>
      </c>
      <c r="K11" s="16">
        <v>43502</v>
      </c>
    </row>
    <row r="12" spans="1:11" x14ac:dyDescent="0.25">
      <c r="A12" s="15">
        <v>43500</v>
      </c>
      <c r="B12" s="4">
        <v>300169</v>
      </c>
      <c r="C12" s="4" t="s">
        <v>57</v>
      </c>
      <c r="D12" s="77">
        <v>959.58</v>
      </c>
      <c r="E12" s="5"/>
      <c r="F12" s="6">
        <f t="shared" si="0"/>
        <v>-959.58</v>
      </c>
      <c r="G12" s="9" t="s">
        <v>173</v>
      </c>
      <c r="H12" s="7" t="s">
        <v>183</v>
      </c>
      <c r="I12" s="4">
        <v>14</v>
      </c>
      <c r="J12" s="19">
        <v>7</v>
      </c>
      <c r="K12" s="16">
        <v>43476</v>
      </c>
    </row>
    <row r="13" spans="1:11" x14ac:dyDescent="0.25">
      <c r="A13" s="15">
        <v>43500</v>
      </c>
      <c r="B13" s="4">
        <v>727220</v>
      </c>
      <c r="C13" s="4" t="s">
        <v>60</v>
      </c>
      <c r="D13" s="77"/>
      <c r="E13" s="77">
        <v>959.58</v>
      </c>
      <c r="F13" s="6">
        <f t="shared" si="0"/>
        <v>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43501</v>
      </c>
      <c r="B14" s="4">
        <v>12019</v>
      </c>
      <c r="C14" s="4" t="s">
        <v>187</v>
      </c>
      <c r="D14" s="77">
        <v>99</v>
      </c>
      <c r="E14" s="5"/>
      <c r="F14" s="6">
        <f t="shared" si="0"/>
        <v>-99</v>
      </c>
      <c r="G14" s="9" t="s">
        <v>72</v>
      </c>
      <c r="H14" s="7"/>
      <c r="I14" s="4"/>
      <c r="J14" s="19"/>
      <c r="K14" s="16"/>
    </row>
    <row r="15" spans="1:11" x14ac:dyDescent="0.25">
      <c r="A15" s="15">
        <v>43501</v>
      </c>
      <c r="B15" s="4">
        <v>727220</v>
      </c>
      <c r="C15" s="4" t="s">
        <v>60</v>
      </c>
      <c r="D15" s="77"/>
      <c r="E15" s="77">
        <v>99</v>
      </c>
      <c r="F15" s="6">
        <f t="shared" si="0"/>
        <v>0</v>
      </c>
      <c r="G15" s="9" t="s">
        <v>144</v>
      </c>
      <c r="H15" s="7"/>
      <c r="I15" s="4"/>
      <c r="J15" s="19"/>
      <c r="K15" s="16"/>
    </row>
    <row r="16" spans="1:11" x14ac:dyDescent="0.25">
      <c r="A16" s="15">
        <v>43502</v>
      </c>
      <c r="B16" s="4">
        <v>1</v>
      </c>
      <c r="C16" s="4" t="s">
        <v>37</v>
      </c>
      <c r="D16" s="77"/>
      <c r="E16" s="77">
        <v>87318.02</v>
      </c>
      <c r="F16" s="6">
        <f t="shared" si="0"/>
        <v>87318.02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43502</v>
      </c>
      <c r="B17" s="4">
        <v>309379</v>
      </c>
      <c r="C17" s="4" t="s">
        <v>171</v>
      </c>
      <c r="D17" s="77">
        <v>86187.23</v>
      </c>
      <c r="E17" s="5"/>
      <c r="F17" s="6">
        <f t="shared" si="0"/>
        <v>1130.7900000000081</v>
      </c>
      <c r="G17" s="9" t="s">
        <v>233</v>
      </c>
      <c r="H17" s="7"/>
      <c r="I17" s="4"/>
      <c r="J17" s="19"/>
      <c r="K17" s="16"/>
    </row>
    <row r="18" spans="1:11" x14ac:dyDescent="0.25">
      <c r="A18" s="15">
        <v>43502</v>
      </c>
      <c r="B18" s="4">
        <v>1</v>
      </c>
      <c r="C18" s="4" t="s">
        <v>37</v>
      </c>
      <c r="D18" s="77"/>
      <c r="E18" s="77">
        <v>226679.30000000002</v>
      </c>
      <c r="F18" s="6">
        <f t="shared" si="0"/>
        <v>227810.09000000003</v>
      </c>
      <c r="G18" s="9" t="s">
        <v>146</v>
      </c>
      <c r="H18" s="7"/>
      <c r="I18" s="4"/>
      <c r="J18" s="19"/>
      <c r="K18" s="16"/>
    </row>
    <row r="19" spans="1:11" x14ac:dyDescent="0.25">
      <c r="A19" s="15">
        <v>43504</v>
      </c>
      <c r="B19" s="4">
        <v>171785</v>
      </c>
      <c r="C19" s="4" t="s">
        <v>44</v>
      </c>
      <c r="D19" s="77"/>
      <c r="E19" s="77">
        <v>99</v>
      </c>
      <c r="F19" s="6">
        <f t="shared" si="0"/>
        <v>227909.09000000003</v>
      </c>
      <c r="G19" s="9" t="s">
        <v>214</v>
      </c>
      <c r="H19" s="7"/>
      <c r="I19" s="4"/>
      <c r="J19" s="19"/>
      <c r="K19" s="16"/>
    </row>
    <row r="20" spans="1:11" x14ac:dyDescent="0.25">
      <c r="A20" s="15">
        <v>43504</v>
      </c>
      <c r="B20" s="4">
        <v>566138</v>
      </c>
      <c r="C20" s="4" t="s">
        <v>58</v>
      </c>
      <c r="D20" s="77">
        <v>227909.09</v>
      </c>
      <c r="E20" s="5"/>
      <c r="F20" s="6">
        <f t="shared" si="0"/>
        <v>2.9103830456733704E-11</v>
      </c>
      <c r="G20" s="9" t="s">
        <v>148</v>
      </c>
      <c r="H20" s="7"/>
      <c r="I20" s="4"/>
      <c r="J20" s="19"/>
      <c r="K20" s="16"/>
    </row>
    <row r="21" spans="1:11" x14ac:dyDescent="0.25">
      <c r="A21" s="15">
        <v>43507</v>
      </c>
      <c r="B21" s="4">
        <v>727220</v>
      </c>
      <c r="C21" s="4" t="s">
        <v>60</v>
      </c>
      <c r="D21" s="77"/>
      <c r="E21" s="77">
        <v>2476.9</v>
      </c>
      <c r="F21" s="6">
        <f t="shared" si="0"/>
        <v>2476.9000000000292</v>
      </c>
      <c r="G21" s="9" t="s">
        <v>144</v>
      </c>
      <c r="H21" s="7"/>
      <c r="I21" s="4"/>
      <c r="J21" s="19"/>
      <c r="K21" s="16"/>
    </row>
    <row r="22" spans="1:11" x14ac:dyDescent="0.25">
      <c r="A22" s="15">
        <v>43507</v>
      </c>
      <c r="B22" s="4">
        <v>966433</v>
      </c>
      <c r="C22" s="4" t="s">
        <v>196</v>
      </c>
      <c r="D22" s="77">
        <v>2476.9</v>
      </c>
      <c r="E22" s="5"/>
      <c r="F22" s="6">
        <f t="shared" si="0"/>
        <v>2.9103830456733704E-11</v>
      </c>
      <c r="G22" s="9" t="s">
        <v>198</v>
      </c>
      <c r="H22" s="7" t="s">
        <v>202</v>
      </c>
      <c r="I22" s="4">
        <v>889173850</v>
      </c>
      <c r="J22" s="19">
        <v>1</v>
      </c>
      <c r="K22" s="16"/>
    </row>
    <row r="23" spans="1:11" x14ac:dyDescent="0.25">
      <c r="A23" s="15">
        <v>43508</v>
      </c>
      <c r="B23" s="4">
        <v>727220</v>
      </c>
      <c r="C23" s="4" t="s">
        <v>60</v>
      </c>
      <c r="D23" s="77"/>
      <c r="E23" s="77">
        <v>80</v>
      </c>
      <c r="F23" s="6">
        <f t="shared" si="0"/>
        <v>80.000000000029104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43508</v>
      </c>
      <c r="B24" s="4">
        <v>7</v>
      </c>
      <c r="C24" s="4" t="s">
        <v>232</v>
      </c>
      <c r="D24" s="77">
        <v>80</v>
      </c>
      <c r="E24" s="5"/>
      <c r="F24" s="6">
        <f t="shared" si="0"/>
        <v>2.9103830456733704E-11</v>
      </c>
      <c r="G24" s="9" t="s">
        <v>72</v>
      </c>
      <c r="H24" s="7"/>
      <c r="I24" s="4"/>
      <c r="J24" s="19"/>
      <c r="K24" s="16"/>
    </row>
    <row r="25" spans="1:11" x14ac:dyDescent="0.25">
      <c r="A25" s="15">
        <v>43509</v>
      </c>
      <c r="B25" s="4">
        <v>300175</v>
      </c>
      <c r="C25" s="4" t="s">
        <v>57</v>
      </c>
      <c r="D25" s="77">
        <v>14556.130000000001</v>
      </c>
      <c r="E25" s="5"/>
      <c r="F25" s="6">
        <f t="shared" si="0"/>
        <v>-14556.129999999972</v>
      </c>
      <c r="G25" s="9" t="s">
        <v>173</v>
      </c>
      <c r="H25" s="7" t="s">
        <v>127</v>
      </c>
      <c r="I25" s="4">
        <v>60</v>
      </c>
      <c r="J25" s="19">
        <v>13</v>
      </c>
      <c r="K25" s="16">
        <v>43509</v>
      </c>
    </row>
    <row r="26" spans="1:11" x14ac:dyDescent="0.25">
      <c r="A26" s="15">
        <v>43509</v>
      </c>
      <c r="B26" s="4">
        <v>300179</v>
      </c>
      <c r="C26" s="4" t="s">
        <v>57</v>
      </c>
      <c r="D26" s="77">
        <v>2160</v>
      </c>
      <c r="E26" s="5"/>
      <c r="F26" s="6">
        <f t="shared" si="0"/>
        <v>-16716.129999999972</v>
      </c>
      <c r="G26" s="9" t="s">
        <v>173</v>
      </c>
      <c r="H26" s="7" t="s">
        <v>132</v>
      </c>
      <c r="I26" s="4">
        <v>1242</v>
      </c>
      <c r="J26" s="19">
        <v>7</v>
      </c>
      <c r="K26" s="16">
        <v>43507</v>
      </c>
    </row>
    <row r="27" spans="1:11" x14ac:dyDescent="0.25">
      <c r="A27" s="15">
        <v>43509</v>
      </c>
      <c r="B27" s="4">
        <v>300178</v>
      </c>
      <c r="C27" s="4" t="s">
        <v>57</v>
      </c>
      <c r="D27" s="77">
        <v>9777.75</v>
      </c>
      <c r="E27" s="5"/>
      <c r="F27" s="6">
        <f t="shared" si="0"/>
        <v>-26493.879999999972</v>
      </c>
      <c r="G27" s="9" t="s">
        <v>173</v>
      </c>
      <c r="H27" s="7" t="s">
        <v>128</v>
      </c>
      <c r="I27" s="4">
        <v>30</v>
      </c>
      <c r="J27" s="19">
        <v>5</v>
      </c>
      <c r="K27" s="16">
        <v>43503</v>
      </c>
    </row>
    <row r="28" spans="1:11" x14ac:dyDescent="0.25">
      <c r="A28" s="15">
        <v>43509</v>
      </c>
      <c r="B28" s="4">
        <v>300177</v>
      </c>
      <c r="C28" s="4" t="s">
        <v>57</v>
      </c>
      <c r="D28" s="77">
        <v>35358.83</v>
      </c>
      <c r="E28" s="5"/>
      <c r="F28" s="6">
        <f t="shared" si="0"/>
        <v>-61852.709999999977</v>
      </c>
      <c r="G28" s="9" t="s">
        <v>173</v>
      </c>
      <c r="H28" s="7" t="s">
        <v>204</v>
      </c>
      <c r="I28" s="4">
        <v>18</v>
      </c>
      <c r="J28" s="19">
        <v>11</v>
      </c>
      <c r="K28" s="16">
        <v>43503</v>
      </c>
    </row>
    <row r="29" spans="1:11" x14ac:dyDescent="0.25">
      <c r="A29" s="15">
        <v>43509</v>
      </c>
      <c r="B29" s="4">
        <v>300176</v>
      </c>
      <c r="C29" s="4" t="s">
        <v>57</v>
      </c>
      <c r="D29" s="77">
        <v>7836.1900000000005</v>
      </c>
      <c r="E29" s="5"/>
      <c r="F29" s="6">
        <f t="shared" si="0"/>
        <v>-69688.89999999998</v>
      </c>
      <c r="G29" s="9" t="s">
        <v>173</v>
      </c>
      <c r="H29" s="7" t="s">
        <v>182</v>
      </c>
      <c r="I29" s="4">
        <v>14</v>
      </c>
      <c r="J29" s="19">
        <v>8</v>
      </c>
      <c r="K29" s="16">
        <v>43503</v>
      </c>
    </row>
    <row r="30" spans="1:11" x14ac:dyDescent="0.25">
      <c r="A30" s="15">
        <v>43509</v>
      </c>
      <c r="B30" s="4">
        <v>300173</v>
      </c>
      <c r="C30" s="4" t="s">
        <v>57</v>
      </c>
      <c r="D30" s="77">
        <v>1126.2</v>
      </c>
      <c r="E30" s="5"/>
      <c r="F30" s="6">
        <f t="shared" si="0"/>
        <v>-70815.099999999977</v>
      </c>
      <c r="G30" s="9" t="s">
        <v>173</v>
      </c>
      <c r="H30" s="7" t="s">
        <v>179</v>
      </c>
      <c r="I30" s="4">
        <v>44</v>
      </c>
      <c r="J30" s="19">
        <v>8</v>
      </c>
      <c r="K30" s="16">
        <v>43483</v>
      </c>
    </row>
    <row r="31" spans="1:11" x14ac:dyDescent="0.25">
      <c r="A31" s="15">
        <v>43509</v>
      </c>
      <c r="B31" s="4">
        <v>300174</v>
      </c>
      <c r="C31" s="4" t="s">
        <v>57</v>
      </c>
      <c r="D31" s="77">
        <v>19687.189999999999</v>
      </c>
      <c r="E31" s="5"/>
      <c r="F31" s="6">
        <f t="shared" si="0"/>
        <v>-90502.289999999979</v>
      </c>
      <c r="G31" s="9" t="s">
        <v>173</v>
      </c>
      <c r="H31" s="7" t="s">
        <v>61</v>
      </c>
      <c r="I31" s="4">
        <v>28</v>
      </c>
      <c r="J31" s="19">
        <v>4</v>
      </c>
      <c r="K31" s="16">
        <v>43503</v>
      </c>
    </row>
    <row r="32" spans="1:11" x14ac:dyDescent="0.25">
      <c r="A32" s="15">
        <v>43509</v>
      </c>
      <c r="B32" s="4">
        <v>727220</v>
      </c>
      <c r="C32" s="4" t="s">
        <v>60</v>
      </c>
      <c r="D32" s="77"/>
      <c r="E32" s="77">
        <v>90502.290000000008</v>
      </c>
      <c r="F32" s="6">
        <f t="shared" si="0"/>
        <v>0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43510</v>
      </c>
      <c r="B33" s="4">
        <v>727220</v>
      </c>
      <c r="C33" s="4" t="s">
        <v>60</v>
      </c>
      <c r="D33" s="77"/>
      <c r="E33" s="77">
        <v>4605.54</v>
      </c>
      <c r="F33" s="6">
        <f t="shared" si="0"/>
        <v>4605.54</v>
      </c>
      <c r="G33" s="9" t="s">
        <v>144</v>
      </c>
      <c r="H33" s="7"/>
      <c r="I33" s="4"/>
      <c r="J33" s="19"/>
      <c r="K33" s="16"/>
    </row>
    <row r="34" spans="1:11" x14ac:dyDescent="0.25">
      <c r="A34" s="15">
        <v>43510</v>
      </c>
      <c r="B34" s="4">
        <v>300180</v>
      </c>
      <c r="C34" s="4" t="s">
        <v>57</v>
      </c>
      <c r="D34" s="77">
        <v>4605.54</v>
      </c>
      <c r="E34" s="5"/>
      <c r="F34" s="6">
        <f t="shared" si="0"/>
        <v>0</v>
      </c>
      <c r="G34" s="9" t="s">
        <v>173</v>
      </c>
      <c r="H34" s="7" t="s">
        <v>188</v>
      </c>
      <c r="I34" s="4">
        <v>6</v>
      </c>
      <c r="J34" s="19">
        <v>6</v>
      </c>
      <c r="K34" s="16">
        <v>43508</v>
      </c>
    </row>
    <row r="35" spans="1:11" x14ac:dyDescent="0.25">
      <c r="A35" s="15">
        <v>43516</v>
      </c>
      <c r="B35" s="4">
        <v>727220</v>
      </c>
      <c r="C35" s="4" t="s">
        <v>60</v>
      </c>
      <c r="D35" s="77"/>
      <c r="E35" s="77">
        <v>16374.03</v>
      </c>
      <c r="F35" s="6">
        <f t="shared" si="0"/>
        <v>16374.03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43516</v>
      </c>
      <c r="B36" s="4">
        <v>469702</v>
      </c>
      <c r="C36" s="4" t="s">
        <v>53</v>
      </c>
      <c r="D36" s="77">
        <v>2987.9500000000003</v>
      </c>
      <c r="E36" s="5"/>
      <c r="F36" s="6">
        <f t="shared" si="0"/>
        <v>13386.08</v>
      </c>
      <c r="G36" s="9" t="s">
        <v>245</v>
      </c>
      <c r="H36" s="7" t="s">
        <v>224</v>
      </c>
      <c r="I36" s="4">
        <v>1</v>
      </c>
      <c r="J36" s="19">
        <v>1</v>
      </c>
      <c r="K36" s="16"/>
    </row>
    <row r="37" spans="1:11" x14ac:dyDescent="0.25">
      <c r="A37" s="15">
        <v>43516</v>
      </c>
      <c r="B37" s="4">
        <v>469473</v>
      </c>
      <c r="C37" s="4" t="s">
        <v>53</v>
      </c>
      <c r="D37" s="77">
        <v>1745</v>
      </c>
      <c r="E37" s="5"/>
      <c r="F37" s="6">
        <f t="shared" si="0"/>
        <v>11641.08</v>
      </c>
      <c r="G37" s="9" t="s">
        <v>236</v>
      </c>
      <c r="H37" s="7" t="s">
        <v>224</v>
      </c>
      <c r="I37" s="4">
        <v>1</v>
      </c>
      <c r="J37" s="19">
        <v>1</v>
      </c>
      <c r="K37" s="16"/>
    </row>
    <row r="38" spans="1:11" x14ac:dyDescent="0.25">
      <c r="A38" s="15">
        <v>43516</v>
      </c>
      <c r="B38" s="4">
        <v>460066</v>
      </c>
      <c r="C38" s="4" t="s">
        <v>53</v>
      </c>
      <c r="D38" s="77">
        <v>2909.51</v>
      </c>
      <c r="E38" s="5"/>
      <c r="F38" s="6">
        <f t="shared" si="0"/>
        <v>8731.57</v>
      </c>
      <c r="G38" s="9" t="s">
        <v>43</v>
      </c>
      <c r="H38" s="7" t="s">
        <v>134</v>
      </c>
      <c r="I38" s="4">
        <v>1</v>
      </c>
      <c r="J38" s="19">
        <v>1</v>
      </c>
      <c r="K38" s="16"/>
    </row>
    <row r="39" spans="1:11" x14ac:dyDescent="0.25">
      <c r="A39" s="15">
        <v>43516</v>
      </c>
      <c r="B39" s="4">
        <v>469929</v>
      </c>
      <c r="C39" s="4" t="s">
        <v>53</v>
      </c>
      <c r="D39" s="77">
        <v>972.75</v>
      </c>
      <c r="E39" s="5"/>
      <c r="F39" s="6">
        <f t="shared" si="0"/>
        <v>7758.82</v>
      </c>
      <c r="G39" s="9" t="s">
        <v>236</v>
      </c>
      <c r="H39" s="7" t="s">
        <v>225</v>
      </c>
      <c r="I39" s="4">
        <v>1</v>
      </c>
      <c r="J39" s="19">
        <v>1</v>
      </c>
      <c r="K39" s="16"/>
    </row>
    <row r="40" spans="1:11" x14ac:dyDescent="0.25">
      <c r="A40" s="15">
        <v>43516</v>
      </c>
      <c r="B40" s="4">
        <v>868831</v>
      </c>
      <c r="C40" s="4" t="s">
        <v>54</v>
      </c>
      <c r="D40" s="77">
        <v>7262.02</v>
      </c>
      <c r="E40" s="5"/>
      <c r="F40" s="6">
        <f t="shared" si="0"/>
        <v>496.79999999999927</v>
      </c>
      <c r="G40" s="9" t="s">
        <v>29</v>
      </c>
      <c r="H40" s="7" t="s">
        <v>116</v>
      </c>
      <c r="I40" s="4">
        <v>1</v>
      </c>
      <c r="J40" s="19">
        <v>1</v>
      </c>
      <c r="K40" s="16"/>
    </row>
    <row r="41" spans="1:11" x14ac:dyDescent="0.25">
      <c r="A41" s="15">
        <v>43516</v>
      </c>
      <c r="B41" s="4">
        <v>636431</v>
      </c>
      <c r="C41" s="4" t="s">
        <v>52</v>
      </c>
      <c r="D41" s="77">
        <v>496.8</v>
      </c>
      <c r="E41" s="5"/>
      <c r="F41" s="6">
        <f t="shared" si="0"/>
        <v>-7.3896444519050419E-13</v>
      </c>
      <c r="G41" s="9" t="s">
        <v>149</v>
      </c>
      <c r="H41" s="7" t="s">
        <v>160</v>
      </c>
      <c r="I41" s="4">
        <v>1288461</v>
      </c>
      <c r="J41" s="19">
        <v>1</v>
      </c>
      <c r="K41" s="16"/>
    </row>
    <row r="42" spans="1:11" x14ac:dyDescent="0.25">
      <c r="A42" s="15">
        <v>43516</v>
      </c>
      <c r="B42" s="4">
        <v>126862</v>
      </c>
      <c r="C42" s="4" t="s">
        <v>244</v>
      </c>
      <c r="D42" s="77"/>
      <c r="E42" s="77">
        <v>20532.810000000001</v>
      </c>
      <c r="F42" s="6">
        <f t="shared" si="0"/>
        <v>20532.810000000001</v>
      </c>
      <c r="G42" s="9" t="s">
        <v>212</v>
      </c>
      <c r="H42" s="7"/>
      <c r="I42" s="4"/>
      <c r="J42" s="19"/>
      <c r="K42" s="16"/>
    </row>
    <row r="43" spans="1:11" x14ac:dyDescent="0.25">
      <c r="A43" s="15">
        <v>43516</v>
      </c>
      <c r="B43" s="4">
        <v>126862</v>
      </c>
      <c r="C43" s="4" t="s">
        <v>55</v>
      </c>
      <c r="D43" s="77">
        <v>20532.810000000001</v>
      </c>
      <c r="E43" s="5"/>
      <c r="F43" s="6">
        <f t="shared" si="0"/>
        <v>0</v>
      </c>
      <c r="G43" s="9" t="s">
        <v>200</v>
      </c>
      <c r="H43" s="7"/>
      <c r="I43" s="4"/>
      <c r="J43" s="19"/>
      <c r="K43" s="16"/>
    </row>
    <row r="44" spans="1:11" x14ac:dyDescent="0.25">
      <c r="A44" s="15">
        <v>43517</v>
      </c>
      <c r="B44" s="4">
        <v>128796</v>
      </c>
      <c r="C44" s="4" t="s">
        <v>55</v>
      </c>
      <c r="D44" s="77">
        <v>20532.810000000001</v>
      </c>
      <c r="E44" s="5"/>
      <c r="F44" s="6">
        <f t="shared" si="0"/>
        <v>-20532.810000000001</v>
      </c>
      <c r="G44" s="9" t="s">
        <v>246</v>
      </c>
      <c r="H44" s="7" t="s">
        <v>247</v>
      </c>
      <c r="I44" s="4">
        <v>11928</v>
      </c>
      <c r="J44" s="19">
        <v>1</v>
      </c>
      <c r="K44" s="16">
        <v>43503</v>
      </c>
    </row>
    <row r="45" spans="1:11" x14ac:dyDescent="0.25">
      <c r="A45" s="15">
        <v>43517</v>
      </c>
      <c r="B45" s="4">
        <v>128796</v>
      </c>
      <c r="C45" s="4" t="s">
        <v>55</v>
      </c>
      <c r="D45" s="77"/>
      <c r="E45" s="5"/>
      <c r="F45" s="6">
        <f t="shared" si="0"/>
        <v>-20532.810000000001</v>
      </c>
      <c r="G45" s="9" t="s">
        <v>246</v>
      </c>
      <c r="H45" s="7" t="s">
        <v>247</v>
      </c>
      <c r="I45" s="4">
        <v>11917</v>
      </c>
      <c r="J45" s="19">
        <v>1</v>
      </c>
      <c r="K45" s="16">
        <v>43501</v>
      </c>
    </row>
    <row r="46" spans="1:11" x14ac:dyDescent="0.25">
      <c r="A46" s="15">
        <v>43517</v>
      </c>
      <c r="B46" s="4">
        <v>128796</v>
      </c>
      <c r="C46" s="4" t="s">
        <v>55</v>
      </c>
      <c r="D46" s="77"/>
      <c r="E46" s="5"/>
      <c r="F46" s="6">
        <f t="shared" si="0"/>
        <v>-20532.810000000001</v>
      </c>
      <c r="G46" s="9" t="s">
        <v>246</v>
      </c>
      <c r="H46" s="7" t="s">
        <v>247</v>
      </c>
      <c r="I46" s="4">
        <v>11929</v>
      </c>
      <c r="J46" s="19">
        <v>1</v>
      </c>
      <c r="K46" s="16">
        <v>43503</v>
      </c>
    </row>
    <row r="47" spans="1:11" x14ac:dyDescent="0.25">
      <c r="A47" s="15">
        <v>43517</v>
      </c>
      <c r="B47" s="4">
        <v>128796</v>
      </c>
      <c r="C47" s="4" t="s">
        <v>55</v>
      </c>
      <c r="D47" s="77"/>
      <c r="E47" s="5"/>
      <c r="F47" s="6">
        <f t="shared" si="0"/>
        <v>-20532.810000000001</v>
      </c>
      <c r="G47" s="9" t="s">
        <v>246</v>
      </c>
      <c r="H47" s="7" t="s">
        <v>247</v>
      </c>
      <c r="I47" s="4">
        <v>11915</v>
      </c>
      <c r="J47" s="19">
        <v>1</v>
      </c>
      <c r="K47" s="16">
        <v>43501</v>
      </c>
    </row>
    <row r="48" spans="1:11" x14ac:dyDescent="0.25">
      <c r="A48" s="15">
        <v>43517</v>
      </c>
      <c r="B48" s="4">
        <v>727220</v>
      </c>
      <c r="C48" s="4" t="s">
        <v>60</v>
      </c>
      <c r="D48" s="77"/>
      <c r="E48" s="77">
        <v>20532.810000000001</v>
      </c>
      <c r="F48" s="6">
        <f t="shared" si="0"/>
        <v>0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43524</v>
      </c>
      <c r="B49" s="4">
        <v>601059</v>
      </c>
      <c r="C49" s="4" t="s">
        <v>52</v>
      </c>
      <c r="D49" s="77">
        <v>11150</v>
      </c>
      <c r="E49" s="5"/>
      <c r="F49" s="6">
        <f t="shared" si="0"/>
        <v>-11150</v>
      </c>
      <c r="G49" s="9" t="s">
        <v>174</v>
      </c>
      <c r="H49" s="7" t="s">
        <v>45</v>
      </c>
      <c r="I49" s="4">
        <v>846328</v>
      </c>
      <c r="J49" s="19">
        <v>12</v>
      </c>
      <c r="K49" s="16">
        <v>43531</v>
      </c>
    </row>
    <row r="50" spans="1:11" x14ac:dyDescent="0.25">
      <c r="A50" s="15">
        <v>43524</v>
      </c>
      <c r="B50" s="4">
        <v>727220</v>
      </c>
      <c r="C50" s="4" t="s">
        <v>60</v>
      </c>
      <c r="D50" s="77"/>
      <c r="E50" s="77">
        <v>11150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 x14ac:dyDescent="0.3">
      <c r="A52" s="152" t="s">
        <v>12</v>
      </c>
      <c r="B52" s="153"/>
      <c r="C52" s="21"/>
      <c r="D52" s="78">
        <f>SUM(D10:D51)</f>
        <v>492559.28000000009</v>
      </c>
      <c r="E52" s="40">
        <f>SUM(E10:E51)</f>
        <v>492559.28000000009</v>
      </c>
      <c r="F52" s="22">
        <f>F9-D52+E52</f>
        <v>0</v>
      </c>
      <c r="G52" s="10"/>
      <c r="H52" s="18"/>
      <c r="I52" s="17"/>
      <c r="J52" s="20"/>
      <c r="K52" s="25"/>
    </row>
    <row r="53" spans="1:11" x14ac:dyDescent="0.25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 x14ac:dyDescent="0.25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 x14ac:dyDescent="0.25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 x14ac:dyDescent="0.25">
      <c r="A57" s="149" t="s">
        <v>123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/>
    <row r="59" spans="1:11" ht="18" customHeight="1" x14ac:dyDescent="0.3">
      <c r="A59" s="150" t="s">
        <v>248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11" x14ac:dyDescent="0.25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154" t="s">
        <v>21</v>
      </c>
      <c r="B61" s="155"/>
      <c r="C61" s="155"/>
      <c r="D61" s="155"/>
      <c r="E61" s="156"/>
      <c r="F61" s="3"/>
      <c r="G61" s="157" t="s">
        <v>20</v>
      </c>
      <c r="H61" s="157"/>
      <c r="I61" s="157"/>
      <c r="J61" s="157"/>
      <c r="K61" s="24"/>
    </row>
    <row r="62" spans="1:11" x14ac:dyDescent="0.25">
      <c r="A62" s="28" t="s">
        <v>213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146</v>
      </c>
      <c r="H62" s="26"/>
      <c r="I62" s="158">
        <f>SUMIF($G$8:$G$51,G62,$E$8:$E$51)</f>
        <v>313997.32</v>
      </c>
      <c r="J62" s="159"/>
      <c r="K62" s="24"/>
    </row>
    <row r="63" spans="1:11" x14ac:dyDescent="0.25">
      <c r="A63" s="27" t="s">
        <v>148</v>
      </c>
      <c r="B63" s="63"/>
      <c r="C63" s="63"/>
      <c r="D63" s="80"/>
      <c r="E63" s="29">
        <f t="shared" si="1"/>
        <v>227909.09</v>
      </c>
      <c r="F63" s="3"/>
      <c r="G63" s="160" t="s">
        <v>144</v>
      </c>
      <c r="H63" s="161"/>
      <c r="I63" s="158">
        <f>SUMIF($G$8:$G$51,G63,$E$8:$E$51)</f>
        <v>157930.15</v>
      </c>
      <c r="J63" s="159"/>
      <c r="K63" s="24"/>
    </row>
    <row r="64" spans="1:11" x14ac:dyDescent="0.25">
      <c r="A64" s="27" t="s">
        <v>173</v>
      </c>
      <c r="B64" s="63"/>
      <c r="C64" s="63"/>
      <c r="D64" s="80"/>
      <c r="E64" s="29">
        <f t="shared" si="1"/>
        <v>96067.409999999989</v>
      </c>
      <c r="F64" s="3"/>
      <c r="G64" s="160" t="s">
        <v>212</v>
      </c>
      <c r="H64" s="161"/>
      <c r="I64" s="158">
        <f>SUMIF($G$8:$G$51,G64,$E$8:$E$51)</f>
        <v>20532.810000000001</v>
      </c>
      <c r="J64" s="159"/>
      <c r="K64" s="24"/>
    </row>
    <row r="65" spans="1:11" x14ac:dyDescent="0.25">
      <c r="A65" s="27" t="s">
        <v>176</v>
      </c>
      <c r="B65" s="63"/>
      <c r="C65" s="63"/>
      <c r="D65" s="80"/>
      <c r="E65" s="29">
        <f t="shared" si="1"/>
        <v>0</v>
      </c>
      <c r="F65" s="3"/>
      <c r="G65" s="160" t="s">
        <v>214</v>
      </c>
      <c r="H65" s="161"/>
      <c r="I65" s="158">
        <f>SUMIF($G$8:$G$51,G65,$E$8:$E$51)</f>
        <v>99</v>
      </c>
      <c r="J65" s="159"/>
      <c r="K65" s="24"/>
    </row>
    <row r="66" spans="1:11" x14ac:dyDescent="0.25">
      <c r="A66" s="27" t="s">
        <v>223</v>
      </c>
      <c r="B66" s="63"/>
      <c r="C66" s="63"/>
      <c r="D66" s="80"/>
      <c r="E66" s="29">
        <f t="shared" si="1"/>
        <v>0</v>
      </c>
      <c r="F66" s="3"/>
      <c r="G66" s="62"/>
      <c r="H66" s="26"/>
      <c r="I66" s="158">
        <f>SUMIF($G$8:$G$51,G66,$E$8:$E$51)</f>
        <v>0</v>
      </c>
      <c r="J66" s="159"/>
      <c r="K66" s="24"/>
    </row>
    <row r="67" spans="1:11" x14ac:dyDescent="0.25">
      <c r="A67" s="27" t="s">
        <v>174</v>
      </c>
      <c r="B67" s="63"/>
      <c r="C67" s="63"/>
      <c r="D67" s="80"/>
      <c r="E67" s="29">
        <f t="shared" si="1"/>
        <v>22300</v>
      </c>
      <c r="F67" s="3"/>
      <c r="G67" s="47" t="s">
        <v>22</v>
      </c>
      <c r="H67" s="48"/>
      <c r="I67" s="164">
        <f>SUM(I62:J66)</f>
        <v>492559.27999999997</v>
      </c>
      <c r="J67" s="165"/>
      <c r="K67" s="61">
        <f>E52-I67</f>
        <v>0</v>
      </c>
    </row>
    <row r="68" spans="1:11" x14ac:dyDescent="0.25">
      <c r="A68" s="27" t="s">
        <v>234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 x14ac:dyDescent="0.25">
      <c r="A69" s="27" t="s">
        <v>25</v>
      </c>
      <c r="B69" s="63"/>
      <c r="C69" s="63"/>
      <c r="D69" s="80"/>
      <c r="E69" s="29">
        <f t="shared" si="1"/>
        <v>0</v>
      </c>
      <c r="F69" s="3"/>
      <c r="G69" s="36" t="s">
        <v>64</v>
      </c>
      <c r="H69" s="37"/>
      <c r="I69" s="66"/>
      <c r="J69" s="67"/>
    </row>
    <row r="70" spans="1:11" x14ac:dyDescent="0.25">
      <c r="A70" s="27" t="s">
        <v>233</v>
      </c>
      <c r="B70" s="63"/>
      <c r="C70" s="63"/>
      <c r="D70" s="80"/>
      <c r="E70" s="29">
        <f t="shared" si="1"/>
        <v>86187.23</v>
      </c>
      <c r="F70" s="3"/>
      <c r="G70" s="108" t="s">
        <v>19</v>
      </c>
      <c r="H70" s="109"/>
      <c r="I70" s="158">
        <f>'CEF Janeiro 2019'!I78:J78</f>
        <v>98572.109999999928</v>
      </c>
      <c r="J70" s="159"/>
    </row>
    <row r="71" spans="1:11" x14ac:dyDescent="0.25">
      <c r="A71" s="27" t="s">
        <v>199</v>
      </c>
      <c r="B71" s="63"/>
      <c r="C71" s="63"/>
      <c r="D71" s="80"/>
      <c r="E71" s="29">
        <f t="shared" si="1"/>
        <v>0</v>
      </c>
      <c r="F71" s="3"/>
      <c r="G71" s="27" t="s">
        <v>148</v>
      </c>
      <c r="H71" s="109"/>
      <c r="I71" s="158">
        <f>SUMIF($G$8:$G$51,G71,$D$8:$D$51)</f>
        <v>227909.09</v>
      </c>
      <c r="J71" s="159"/>
    </row>
    <row r="72" spans="1:11" x14ac:dyDescent="0.25">
      <c r="A72" s="27" t="s">
        <v>29</v>
      </c>
      <c r="B72" s="63"/>
      <c r="C72" s="63"/>
      <c r="D72" s="80"/>
      <c r="E72" s="29">
        <f t="shared" si="1"/>
        <v>7262.02</v>
      </c>
      <c r="F72" s="3"/>
      <c r="G72" s="160" t="s">
        <v>144</v>
      </c>
      <c r="H72" s="161"/>
      <c r="I72" s="158">
        <f>-SUMIF($G$8:$G$51,G72,$E$8:$E$51)</f>
        <v>-157930.15</v>
      </c>
      <c r="J72" s="159"/>
    </row>
    <row r="73" spans="1:11" x14ac:dyDescent="0.25">
      <c r="A73" s="27" t="s">
        <v>245</v>
      </c>
      <c r="B73" s="63"/>
      <c r="C73" s="63"/>
      <c r="D73" s="80"/>
      <c r="E73" s="29">
        <f t="shared" si="1"/>
        <v>2987.9500000000003</v>
      </c>
      <c r="F73" s="3"/>
      <c r="G73" s="108" t="s">
        <v>30</v>
      </c>
      <c r="H73" s="109"/>
      <c r="I73" s="158">
        <v>843.99</v>
      </c>
      <c r="J73" s="159"/>
    </row>
    <row r="74" spans="1:11" x14ac:dyDescent="0.25">
      <c r="A74" s="27" t="s">
        <v>236</v>
      </c>
      <c r="B74" s="63"/>
      <c r="C74" s="63"/>
      <c r="D74" s="80"/>
      <c r="E74" s="29">
        <f t="shared" si="1"/>
        <v>2717.75</v>
      </c>
      <c r="F74" s="3"/>
      <c r="G74" s="30"/>
      <c r="H74" s="31"/>
      <c r="I74" s="162"/>
      <c r="J74" s="163"/>
    </row>
    <row r="75" spans="1:11" x14ac:dyDescent="0.25">
      <c r="A75" s="27" t="s">
        <v>198</v>
      </c>
      <c r="B75" s="63"/>
      <c r="C75" s="63"/>
      <c r="D75" s="80"/>
      <c r="E75" s="29">
        <f t="shared" si="1"/>
        <v>2476.9</v>
      </c>
      <c r="F75" s="3"/>
      <c r="G75" s="32" t="s">
        <v>18</v>
      </c>
      <c r="H75" s="31"/>
      <c r="I75" s="176">
        <f>SUM(I70:J73)</f>
        <v>169395.03999999995</v>
      </c>
      <c r="J75" s="177"/>
    </row>
    <row r="76" spans="1:11" x14ac:dyDescent="0.25">
      <c r="A76" s="27" t="s">
        <v>246</v>
      </c>
      <c r="B76" s="63"/>
      <c r="C76" s="63"/>
      <c r="D76" s="80"/>
      <c r="E76" s="29">
        <f t="shared" si="1"/>
        <v>20532.810000000001</v>
      </c>
      <c r="F76" s="3"/>
      <c r="G76" s="49"/>
      <c r="H76" s="41"/>
      <c r="I76" s="41"/>
      <c r="J76" s="110"/>
      <c r="K76" s="24"/>
    </row>
    <row r="77" spans="1:11" x14ac:dyDescent="0.25">
      <c r="A77" s="27" t="s">
        <v>28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178"/>
      <c r="J77" s="179"/>
      <c r="K77" s="24"/>
    </row>
    <row r="78" spans="1:11" x14ac:dyDescent="0.25">
      <c r="A78" s="27" t="s">
        <v>149</v>
      </c>
      <c r="B78" s="63"/>
      <c r="C78" s="63"/>
      <c r="D78" s="80"/>
      <c r="E78" s="29">
        <f t="shared" si="1"/>
        <v>496.8</v>
      </c>
      <c r="F78" s="3"/>
      <c r="G78" s="57" t="s">
        <v>19</v>
      </c>
      <c r="H78" s="58"/>
      <c r="I78" s="170">
        <f>'CEF Agosto 2018'!I79:J79</f>
        <v>0</v>
      </c>
      <c r="J78" s="171"/>
      <c r="K78" s="24"/>
    </row>
    <row r="79" spans="1:11" x14ac:dyDescent="0.25">
      <c r="A79" s="27" t="s">
        <v>200</v>
      </c>
      <c r="B79" s="63"/>
      <c r="C79" s="63"/>
      <c r="D79" s="80"/>
      <c r="E79" s="29">
        <f t="shared" si="1"/>
        <v>20532.810000000001</v>
      </c>
      <c r="F79" s="3"/>
      <c r="G79" s="27" t="s">
        <v>48</v>
      </c>
      <c r="H79" s="109"/>
      <c r="I79" s="158">
        <f>SUMIF($G$8:$G$51,G79,$E$8:$E$51)</f>
        <v>0</v>
      </c>
      <c r="J79" s="159"/>
      <c r="K79" s="24"/>
    </row>
    <row r="80" spans="1:11" x14ac:dyDescent="0.25">
      <c r="A80" s="27" t="s">
        <v>150</v>
      </c>
      <c r="B80" s="41"/>
      <c r="C80" s="41"/>
      <c r="D80" s="80"/>
      <c r="E80" s="29">
        <f t="shared" si="1"/>
        <v>0</v>
      </c>
      <c r="F80" s="3"/>
      <c r="G80" s="108" t="s">
        <v>14</v>
      </c>
      <c r="H80" s="109"/>
      <c r="I80" s="158">
        <f>-SUMIF($G$8:$G$51,G80,$D$8:$D$51)</f>
        <v>0</v>
      </c>
      <c r="J80" s="159"/>
      <c r="K80" s="24"/>
    </row>
    <row r="81" spans="1:13" x14ac:dyDescent="0.25">
      <c r="A81" s="27" t="s">
        <v>49</v>
      </c>
      <c r="B81" s="63"/>
      <c r="C81" s="63"/>
      <c r="D81" s="80"/>
      <c r="E81" s="29">
        <f t="shared" si="1"/>
        <v>0</v>
      </c>
      <c r="F81" s="3"/>
      <c r="G81" s="30"/>
      <c r="H81" s="31"/>
      <c r="I81" s="162"/>
      <c r="J81" s="163"/>
      <c r="K81" s="24"/>
    </row>
    <row r="82" spans="1:13" x14ac:dyDescent="0.25">
      <c r="A82" s="27" t="s">
        <v>175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164">
        <f>SUM(I78:J81)</f>
        <v>0</v>
      </c>
      <c r="J82" s="165"/>
      <c r="K82" s="24"/>
    </row>
    <row r="83" spans="1:13" x14ac:dyDescent="0.25">
      <c r="A83" s="27" t="s">
        <v>235</v>
      </c>
      <c r="B83" s="63"/>
      <c r="C83" s="63"/>
      <c r="D83" s="80"/>
      <c r="E83" s="29">
        <f t="shared" si="1"/>
        <v>0</v>
      </c>
      <c r="F83" s="3"/>
      <c r="G83" s="49"/>
      <c r="H83" s="41"/>
      <c r="I83" s="41"/>
      <c r="J83" s="110"/>
      <c r="K83" s="24"/>
    </row>
    <row r="84" spans="1:13" x14ac:dyDescent="0.25">
      <c r="A84" s="27" t="s">
        <v>43</v>
      </c>
      <c r="B84" s="63"/>
      <c r="C84" s="63"/>
      <c r="D84" s="80"/>
      <c r="E84" s="29">
        <f t="shared" si="1"/>
        <v>2909.51</v>
      </c>
      <c r="F84" s="3"/>
      <c r="G84" s="36" t="s">
        <v>16</v>
      </c>
      <c r="H84" s="37"/>
      <c r="I84" s="66"/>
      <c r="J84" s="67"/>
      <c r="K84" s="24"/>
    </row>
    <row r="85" spans="1:13" x14ac:dyDescent="0.25">
      <c r="A85" s="27" t="s">
        <v>237</v>
      </c>
      <c r="B85" s="63"/>
      <c r="C85" s="63"/>
      <c r="D85" s="80"/>
      <c r="E85" s="29">
        <f t="shared" si="1"/>
        <v>0</v>
      </c>
      <c r="F85" s="3"/>
      <c r="G85" s="108" t="s">
        <v>19</v>
      </c>
      <c r="H85" s="109"/>
      <c r="I85" s="172">
        <f>'CEF Janeiro 2019'!I92:J92</f>
        <v>80000</v>
      </c>
      <c r="J85" s="173"/>
      <c r="K85" s="24"/>
    </row>
    <row r="86" spans="1:13" x14ac:dyDescent="0.25">
      <c r="A86" s="27" t="s">
        <v>178</v>
      </c>
      <c r="B86" s="63"/>
      <c r="C86" s="63"/>
      <c r="D86" s="80"/>
      <c r="E86" s="29">
        <f t="shared" si="1"/>
        <v>0</v>
      </c>
      <c r="F86" s="3"/>
      <c r="G86" s="108" t="s">
        <v>42</v>
      </c>
      <c r="H86" s="109"/>
      <c r="I86" s="174">
        <f>249997.75+16000</f>
        <v>265997.75</v>
      </c>
      <c r="J86" s="175"/>
      <c r="K86" s="24"/>
    </row>
    <row r="87" spans="1:13" x14ac:dyDescent="0.25">
      <c r="A87" s="27" t="s">
        <v>145</v>
      </c>
      <c r="B87" s="63"/>
      <c r="C87" s="63"/>
      <c r="D87" s="80"/>
      <c r="E87" s="29">
        <f t="shared" si="1"/>
        <v>0</v>
      </c>
      <c r="F87" s="3"/>
      <c r="G87" s="108" t="s">
        <v>146</v>
      </c>
      <c r="H87" s="109"/>
      <c r="I87" s="158">
        <f>-SUMIF($G$8:$G$51,G87,$E$8:$E$51)</f>
        <v>-313997.32</v>
      </c>
      <c r="J87" s="159"/>
      <c r="K87" s="24"/>
    </row>
    <row r="88" spans="1:13" x14ac:dyDescent="0.25">
      <c r="A88" s="27" t="s">
        <v>34</v>
      </c>
      <c r="B88" s="63"/>
      <c r="C88" s="63"/>
      <c r="D88" s="80"/>
      <c r="E88" s="29">
        <f t="shared" si="1"/>
        <v>0</v>
      </c>
      <c r="F88" s="3"/>
      <c r="G88" s="30"/>
      <c r="H88" s="31"/>
      <c r="I88" s="168"/>
      <c r="J88" s="169"/>
      <c r="K88" s="24"/>
    </row>
    <row r="89" spans="1:13" x14ac:dyDescent="0.25">
      <c r="A89" s="27" t="s">
        <v>177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176">
        <f>SUM(I85:J88)</f>
        <v>32000.429999999993</v>
      </c>
      <c r="J89" s="177"/>
      <c r="K89" s="24"/>
      <c r="M89" s="39"/>
    </row>
    <row r="90" spans="1:13" x14ac:dyDescent="0.25">
      <c r="A90" s="27" t="s">
        <v>72</v>
      </c>
      <c r="B90" s="63"/>
      <c r="C90" s="63"/>
      <c r="D90" s="80"/>
      <c r="E90" s="29">
        <f t="shared" si="1"/>
        <v>179</v>
      </c>
      <c r="F90" s="3"/>
      <c r="G90" s="27"/>
      <c r="H90" s="26"/>
      <c r="I90" s="26"/>
      <c r="J90" s="42"/>
      <c r="K90" s="24"/>
    </row>
    <row r="91" spans="1:13" x14ac:dyDescent="0.25">
      <c r="A91" s="27" t="s">
        <v>120</v>
      </c>
      <c r="B91" s="63"/>
      <c r="C91" s="63"/>
      <c r="D91" s="80"/>
      <c r="E91" s="29">
        <f t="shared" si="1"/>
        <v>0</v>
      </c>
      <c r="F91" s="3"/>
      <c r="G91" s="53" t="s">
        <v>39</v>
      </c>
      <c r="H91" s="54"/>
      <c r="I91" s="54"/>
      <c r="J91" s="55"/>
      <c r="K91" s="24"/>
    </row>
    <row r="92" spans="1:13" x14ac:dyDescent="0.25">
      <c r="A92" s="62"/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170">
        <f>'CEF Janeiro 2019'!I99:J99</f>
        <v>17561.730000000003</v>
      </c>
      <c r="J92" s="171"/>
      <c r="K92" s="24"/>
    </row>
    <row r="93" spans="1:13" x14ac:dyDescent="0.25">
      <c r="A93" s="27"/>
      <c r="B93" s="63"/>
      <c r="C93" s="63"/>
      <c r="D93" s="80"/>
      <c r="E93" s="29">
        <f t="shared" si="1"/>
        <v>0</v>
      </c>
      <c r="F93" s="3"/>
      <c r="G93" s="27" t="s">
        <v>249</v>
      </c>
      <c r="H93" s="41"/>
      <c r="I93" s="158">
        <v>18125.79</v>
      </c>
      <c r="J93" s="159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27"/>
      <c r="H94" s="56"/>
      <c r="I94" s="158"/>
      <c r="J94" s="159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9" t="s">
        <v>175</v>
      </c>
      <c r="H95" s="60"/>
      <c r="I95" s="168">
        <f>-SUMIF($G$8:$G$51,G95,$D$8:$D$51)</f>
        <v>0</v>
      </c>
      <c r="J95" s="169"/>
      <c r="K95" s="24"/>
    </row>
    <row r="96" spans="1:13" x14ac:dyDescent="0.25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164">
        <f>SUM(I92:J95)</f>
        <v>35687.520000000004</v>
      </c>
      <c r="J96" s="165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10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 x14ac:dyDescent="0.25">
      <c r="A99" s="30"/>
      <c r="B99" s="85"/>
      <c r="C99" s="85"/>
      <c r="D99" s="86"/>
      <c r="E99" s="87"/>
      <c r="F99" s="3"/>
      <c r="G99" s="27" t="s">
        <v>250</v>
      </c>
      <c r="H99" s="109"/>
      <c r="I99" s="174">
        <v>28215.52</v>
      </c>
      <c r="J99" s="175"/>
      <c r="K99" s="24"/>
    </row>
    <row r="100" spans="1:11" x14ac:dyDescent="0.25">
      <c r="A100" s="166" t="s">
        <v>22</v>
      </c>
      <c r="B100" s="167"/>
      <c r="C100" s="167"/>
      <c r="D100" s="81"/>
      <c r="E100" s="35">
        <f>SUM(E62:E98)</f>
        <v>492559.28</v>
      </c>
      <c r="F100" s="3"/>
      <c r="G100" s="27"/>
      <c r="H100" s="109"/>
      <c r="I100" s="174"/>
      <c r="J100" s="175"/>
      <c r="K100" s="24"/>
    </row>
    <row r="101" spans="1:11" x14ac:dyDescent="0.25">
      <c r="E101" s="46">
        <f>D52-E100</f>
        <v>0</v>
      </c>
      <c r="F101" s="3"/>
      <c r="G101" s="27"/>
      <c r="H101" s="41"/>
      <c r="I101" s="182"/>
      <c r="J101" s="183"/>
      <c r="K101" s="24"/>
    </row>
    <row r="102" spans="1:11" x14ac:dyDescent="0.25">
      <c r="F102" s="3"/>
      <c r="G102" s="89" t="s">
        <v>18</v>
      </c>
      <c r="H102" s="88"/>
      <c r="I102" s="164">
        <f>SUM(I99:J101)</f>
        <v>28215.52</v>
      </c>
      <c r="J102" s="165"/>
      <c r="K102" s="24"/>
    </row>
    <row r="103" spans="1:11" x14ac:dyDescent="0.25">
      <c r="A103" s="27"/>
      <c r="B103" s="63"/>
      <c r="C103" s="63"/>
      <c r="D103" s="80"/>
      <c r="K103" s="24"/>
    </row>
    <row r="104" spans="1:11" x14ac:dyDescent="0.25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 x14ac:dyDescent="0.25">
      <c r="D105" s="107"/>
      <c r="F105" s="3"/>
      <c r="G105" s="45"/>
      <c r="H105" s="45"/>
      <c r="I105" s="69"/>
      <c r="J105" s="69"/>
      <c r="K105" s="24"/>
    </row>
    <row r="107" spans="1:11" x14ac:dyDescent="0.25">
      <c r="E107" s="46"/>
    </row>
    <row r="108" spans="1:11" x14ac:dyDescent="0.25">
      <c r="E108" s="46"/>
    </row>
    <row r="111" spans="1:11" x14ac:dyDescent="0.25">
      <c r="E111" s="46"/>
    </row>
  </sheetData>
  <mergeCells count="46">
    <mergeCell ref="A57:K57"/>
    <mergeCell ref="A2:K2"/>
    <mergeCell ref="A4:K4"/>
    <mergeCell ref="A6:F6"/>
    <mergeCell ref="G6:K6"/>
    <mergeCell ref="A52:B52"/>
    <mergeCell ref="A59:K59"/>
    <mergeCell ref="A61:E61"/>
    <mergeCell ref="G61:J61"/>
    <mergeCell ref="I62:J62"/>
    <mergeCell ref="G63:H63"/>
    <mergeCell ref="I63:J63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M117"/>
  <sheetViews>
    <sheetView topLeftCell="A76" workbookViewId="0">
      <selection activeCell="I92" sqref="I92:J92"/>
    </sheetView>
  </sheetViews>
  <sheetFormatPr defaultRowHeight="15" x14ac:dyDescent="0.25"/>
  <cols>
    <col min="1" max="1" width="10.42578125" style="111" bestFit="1" customWidth="1"/>
    <col min="2" max="2" width="11.42578125" style="111" bestFit="1" customWidth="1"/>
    <col min="3" max="3" width="41.140625" style="111" bestFit="1" customWidth="1"/>
    <col min="4" max="4" width="12.42578125" style="74" bestFit="1" customWidth="1"/>
    <col min="5" max="5" width="13.28515625" style="111" bestFit="1" customWidth="1"/>
    <col min="6" max="6" width="12.42578125" style="111" bestFit="1" customWidth="1"/>
    <col min="7" max="7" width="45.140625" style="111" bestFit="1" customWidth="1"/>
    <col min="8" max="8" width="47" style="111" bestFit="1" customWidth="1"/>
    <col min="9" max="9" width="10" style="111" bestFit="1" customWidth="1"/>
    <col min="10" max="10" width="4.7109375" style="1" bestFit="1" customWidth="1"/>
    <col min="11" max="11" width="11" style="73" bestFit="1" customWidth="1"/>
    <col min="12" max="12" width="9.140625" style="111"/>
    <col min="13" max="13" width="13.28515625" style="111" bestFit="1" customWidth="1"/>
    <col min="14" max="16384" width="9.140625" style="111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Fevereiro 2019'!F52</f>
        <v>0</v>
      </c>
      <c r="G9" s="9"/>
      <c r="H9" s="7"/>
      <c r="I9" s="4"/>
      <c r="J9" s="19"/>
      <c r="K9" s="16"/>
    </row>
    <row r="10" spans="1:11" x14ac:dyDescent="0.25">
      <c r="A10" s="15">
        <v>43525</v>
      </c>
      <c r="B10" s="4">
        <v>348993</v>
      </c>
      <c r="C10" s="4" t="s">
        <v>172</v>
      </c>
      <c r="D10" s="77">
        <v>2352</v>
      </c>
      <c r="E10" s="5"/>
      <c r="F10" s="6">
        <f t="shared" ref="F10:F56" si="0">F9-D10+E10</f>
        <v>-2352</v>
      </c>
      <c r="G10" s="9" t="s">
        <v>34</v>
      </c>
      <c r="H10" s="7" t="s">
        <v>203</v>
      </c>
      <c r="I10" s="4">
        <v>407</v>
      </c>
      <c r="J10" s="19">
        <v>9</v>
      </c>
      <c r="K10" s="16">
        <v>43501</v>
      </c>
    </row>
    <row r="11" spans="1:11" x14ac:dyDescent="0.25">
      <c r="A11" s="15">
        <v>43525</v>
      </c>
      <c r="B11" s="4">
        <v>727220</v>
      </c>
      <c r="C11" s="4" t="s">
        <v>60</v>
      </c>
      <c r="D11" s="77"/>
      <c r="E11" s="77">
        <v>2352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43530</v>
      </c>
      <c r="B12" s="4">
        <v>1</v>
      </c>
      <c r="C12" s="4" t="s">
        <v>37</v>
      </c>
      <c r="D12" s="77"/>
      <c r="E12" s="77">
        <v>16000</v>
      </c>
      <c r="F12" s="6">
        <f t="shared" si="0"/>
        <v>16000</v>
      </c>
      <c r="G12" s="9" t="s">
        <v>146</v>
      </c>
      <c r="H12" s="7"/>
      <c r="I12" s="4"/>
      <c r="J12" s="19"/>
      <c r="K12" s="16"/>
    </row>
    <row r="13" spans="1:11" x14ac:dyDescent="0.25">
      <c r="A13" s="15">
        <v>43530</v>
      </c>
      <c r="B13" s="4">
        <v>22019</v>
      </c>
      <c r="C13" s="4" t="s">
        <v>187</v>
      </c>
      <c r="D13" s="77">
        <v>99</v>
      </c>
      <c r="E13" s="5"/>
      <c r="F13" s="6">
        <f t="shared" si="0"/>
        <v>15901</v>
      </c>
      <c r="G13" s="9" t="s">
        <v>72</v>
      </c>
      <c r="H13" s="7"/>
      <c r="I13" s="4"/>
      <c r="J13" s="19"/>
      <c r="K13" s="16"/>
    </row>
    <row r="14" spans="1:11" x14ac:dyDescent="0.25">
      <c r="A14" s="15">
        <v>43530</v>
      </c>
      <c r="B14" s="4">
        <v>1</v>
      </c>
      <c r="C14" s="4" t="s">
        <v>37</v>
      </c>
      <c r="D14" s="77"/>
      <c r="E14" s="77">
        <v>87318.02</v>
      </c>
      <c r="F14" s="6">
        <f t="shared" si="0"/>
        <v>103219.02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43530</v>
      </c>
      <c r="B15" s="4">
        <v>300188</v>
      </c>
      <c r="C15" s="4" t="s">
        <v>57</v>
      </c>
      <c r="D15" s="77">
        <v>1407.75</v>
      </c>
      <c r="E15" s="5"/>
      <c r="F15" s="6">
        <f t="shared" si="0"/>
        <v>101811.27</v>
      </c>
      <c r="G15" s="9" t="s">
        <v>173</v>
      </c>
      <c r="H15" s="7" t="s">
        <v>179</v>
      </c>
      <c r="I15" s="4">
        <v>52</v>
      </c>
      <c r="J15" s="19">
        <v>9</v>
      </c>
      <c r="K15" s="16">
        <v>43521</v>
      </c>
    </row>
    <row r="16" spans="1:11" x14ac:dyDescent="0.25">
      <c r="A16" s="15">
        <v>43530</v>
      </c>
      <c r="B16" s="4">
        <v>1</v>
      </c>
      <c r="C16" s="4" t="s">
        <v>37</v>
      </c>
      <c r="D16" s="77"/>
      <c r="E16" s="77">
        <v>162679.73000000001</v>
      </c>
      <c r="F16" s="6">
        <f t="shared" si="0"/>
        <v>264491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43531</v>
      </c>
      <c r="B17" s="4">
        <v>157755</v>
      </c>
      <c r="C17" s="4" t="s">
        <v>55</v>
      </c>
      <c r="D17" s="77">
        <v>412.21000000000004</v>
      </c>
      <c r="E17" s="5"/>
      <c r="F17" s="6">
        <f t="shared" si="0"/>
        <v>264078.78999999998</v>
      </c>
      <c r="G17" s="9" t="s">
        <v>235</v>
      </c>
      <c r="H17" s="7" t="s">
        <v>238</v>
      </c>
      <c r="I17" s="4">
        <v>3</v>
      </c>
      <c r="J17" s="19">
        <v>1</v>
      </c>
      <c r="K17" s="16"/>
    </row>
    <row r="18" spans="1:11" x14ac:dyDescent="0.25">
      <c r="A18" s="15">
        <v>43531</v>
      </c>
      <c r="B18" s="4">
        <v>309379</v>
      </c>
      <c r="C18" s="4" t="s">
        <v>171</v>
      </c>
      <c r="D18" s="77">
        <v>90419.73</v>
      </c>
      <c r="E18" s="5"/>
      <c r="F18" s="6">
        <f t="shared" si="0"/>
        <v>173659.06</v>
      </c>
      <c r="G18" s="9" t="s">
        <v>233</v>
      </c>
      <c r="H18" s="7"/>
      <c r="I18" s="4"/>
      <c r="J18" s="19"/>
      <c r="K18" s="16"/>
    </row>
    <row r="19" spans="1:11" x14ac:dyDescent="0.25">
      <c r="A19" s="15">
        <v>43532</v>
      </c>
      <c r="B19" s="4">
        <v>224972</v>
      </c>
      <c r="C19" s="4" t="s">
        <v>58</v>
      </c>
      <c r="D19" s="77">
        <v>170000</v>
      </c>
      <c r="E19" s="5"/>
      <c r="F19" s="6">
        <f t="shared" si="0"/>
        <v>3659.0599999999977</v>
      </c>
      <c r="G19" s="9" t="s">
        <v>148</v>
      </c>
      <c r="H19" s="7"/>
      <c r="I19" s="4"/>
      <c r="J19" s="19"/>
      <c r="K19" s="16"/>
    </row>
    <row r="20" spans="1:11" x14ac:dyDescent="0.25">
      <c r="A20" s="15">
        <v>43532</v>
      </c>
      <c r="B20" s="4">
        <v>300181</v>
      </c>
      <c r="C20" s="4" t="s">
        <v>59</v>
      </c>
      <c r="D20" s="77">
        <v>909.51</v>
      </c>
      <c r="E20" s="5"/>
      <c r="F20" s="6">
        <f t="shared" si="0"/>
        <v>2749.5499999999975</v>
      </c>
      <c r="G20" s="9" t="s">
        <v>234</v>
      </c>
      <c r="H20" s="7" t="s">
        <v>103</v>
      </c>
      <c r="I20" s="4"/>
      <c r="J20" s="19"/>
      <c r="K20" s="16"/>
    </row>
    <row r="21" spans="1:11" x14ac:dyDescent="0.25">
      <c r="A21" s="15">
        <v>43532</v>
      </c>
      <c r="B21" s="4">
        <v>300187</v>
      </c>
      <c r="C21" s="4" t="s">
        <v>59</v>
      </c>
      <c r="D21" s="77">
        <v>2037.05</v>
      </c>
      <c r="E21" s="5"/>
      <c r="F21" s="6">
        <f t="shared" si="0"/>
        <v>712.4999999999975</v>
      </c>
      <c r="G21" s="9" t="s">
        <v>234</v>
      </c>
      <c r="H21" s="7" t="s">
        <v>78</v>
      </c>
      <c r="I21" s="4"/>
      <c r="J21" s="19"/>
      <c r="K21" s="16"/>
    </row>
    <row r="22" spans="1:11" x14ac:dyDescent="0.25">
      <c r="A22" s="15">
        <v>43532</v>
      </c>
      <c r="B22" s="4">
        <v>300183</v>
      </c>
      <c r="C22" s="4" t="s">
        <v>57</v>
      </c>
      <c r="D22" s="77">
        <v>1833.05</v>
      </c>
      <c r="E22" s="5"/>
      <c r="F22" s="6">
        <f t="shared" si="0"/>
        <v>-1120.5500000000025</v>
      </c>
      <c r="G22" s="9" t="s">
        <v>234</v>
      </c>
      <c r="H22" s="7" t="s">
        <v>79</v>
      </c>
      <c r="I22" s="4"/>
      <c r="J22" s="19"/>
      <c r="K22" s="16"/>
    </row>
    <row r="23" spans="1:11" x14ac:dyDescent="0.25">
      <c r="A23" s="15">
        <v>43532</v>
      </c>
      <c r="B23" s="4">
        <v>300185</v>
      </c>
      <c r="C23" s="4" t="s">
        <v>57</v>
      </c>
      <c r="D23" s="77">
        <v>4270.95</v>
      </c>
      <c r="E23" s="5"/>
      <c r="F23" s="6">
        <f t="shared" si="0"/>
        <v>-5391.5000000000018</v>
      </c>
      <c r="G23" s="9" t="s">
        <v>234</v>
      </c>
      <c r="H23" s="7" t="s">
        <v>94</v>
      </c>
      <c r="I23" s="4"/>
      <c r="J23" s="19"/>
      <c r="K23" s="16"/>
    </row>
    <row r="24" spans="1:11" x14ac:dyDescent="0.25">
      <c r="A24" s="15">
        <v>43532</v>
      </c>
      <c r="B24" s="4">
        <v>727220</v>
      </c>
      <c r="C24" s="4" t="s">
        <v>60</v>
      </c>
      <c r="D24" s="77"/>
      <c r="E24" s="77">
        <v>5391.5</v>
      </c>
      <c r="F24" s="6">
        <f t="shared" si="0"/>
        <v>0</v>
      </c>
      <c r="G24" s="9" t="s">
        <v>144</v>
      </c>
      <c r="H24" s="7"/>
      <c r="I24" s="4"/>
      <c r="J24" s="19"/>
      <c r="K24" s="16"/>
    </row>
    <row r="25" spans="1:11" x14ac:dyDescent="0.25">
      <c r="A25" s="15">
        <v>43535</v>
      </c>
      <c r="B25" s="4">
        <v>300186</v>
      </c>
      <c r="C25" s="4" t="s">
        <v>57</v>
      </c>
      <c r="D25" s="77">
        <v>2623.17</v>
      </c>
      <c r="E25" s="5"/>
      <c r="F25" s="6">
        <f t="shared" si="0"/>
        <v>-2623.17</v>
      </c>
      <c r="G25" s="9" t="s">
        <v>234</v>
      </c>
      <c r="H25" s="7" t="s">
        <v>77</v>
      </c>
      <c r="I25" s="4"/>
      <c r="J25" s="19"/>
      <c r="K25" s="16"/>
    </row>
    <row r="26" spans="1:11" x14ac:dyDescent="0.25">
      <c r="A26" s="15">
        <v>43535</v>
      </c>
      <c r="B26" s="4">
        <v>727220</v>
      </c>
      <c r="C26" s="4" t="s">
        <v>60</v>
      </c>
      <c r="D26" s="77"/>
      <c r="E26" s="77">
        <v>7594.14</v>
      </c>
      <c r="F26" s="6">
        <f t="shared" si="0"/>
        <v>4970.97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43535</v>
      </c>
      <c r="B27" s="4">
        <v>937321</v>
      </c>
      <c r="C27" s="4" t="s">
        <v>196</v>
      </c>
      <c r="D27" s="77">
        <v>2346.21</v>
      </c>
      <c r="E27" s="5"/>
      <c r="F27" s="6">
        <f t="shared" si="0"/>
        <v>2624.76</v>
      </c>
      <c r="G27" s="9" t="s">
        <v>198</v>
      </c>
      <c r="H27" s="7" t="s">
        <v>202</v>
      </c>
      <c r="I27" s="4">
        <v>889187611</v>
      </c>
      <c r="J27" s="19">
        <v>1</v>
      </c>
      <c r="K27" s="16"/>
    </row>
    <row r="28" spans="1:11" x14ac:dyDescent="0.25">
      <c r="A28" s="15">
        <v>43535</v>
      </c>
      <c r="B28" s="4">
        <v>78644</v>
      </c>
      <c r="C28" s="4" t="s">
        <v>52</v>
      </c>
      <c r="D28" s="77">
        <v>951.08</v>
      </c>
      <c r="E28" s="5"/>
      <c r="F28" s="6">
        <f t="shared" si="0"/>
        <v>1673.6800000000003</v>
      </c>
      <c r="G28" s="9" t="s">
        <v>176</v>
      </c>
      <c r="H28" s="7" t="s">
        <v>180</v>
      </c>
      <c r="I28" s="4">
        <v>1322626</v>
      </c>
      <c r="J28" s="19">
        <v>1</v>
      </c>
      <c r="K28" s="16"/>
    </row>
    <row r="29" spans="1:11" x14ac:dyDescent="0.25">
      <c r="A29" s="15">
        <v>43535</v>
      </c>
      <c r="B29" s="4">
        <v>300182</v>
      </c>
      <c r="C29" s="4" t="s">
        <v>59</v>
      </c>
      <c r="D29" s="77">
        <v>1673.68</v>
      </c>
      <c r="E29" s="5"/>
      <c r="F29" s="6">
        <f t="shared" si="0"/>
        <v>2.2737367544323206E-13</v>
      </c>
      <c r="G29" s="9" t="s">
        <v>234</v>
      </c>
      <c r="H29" s="7" t="s">
        <v>95</v>
      </c>
      <c r="I29" s="4"/>
      <c r="J29" s="19"/>
      <c r="K29" s="16"/>
    </row>
    <row r="30" spans="1:11" x14ac:dyDescent="0.25">
      <c r="A30" s="15">
        <v>43537</v>
      </c>
      <c r="B30" s="4">
        <v>727220</v>
      </c>
      <c r="C30" s="4" t="s">
        <v>60</v>
      </c>
      <c r="D30" s="77"/>
      <c r="E30" s="77">
        <v>38547.65</v>
      </c>
      <c r="F30" s="6">
        <f t="shared" si="0"/>
        <v>38547.65</v>
      </c>
      <c r="G30" s="9" t="s">
        <v>144</v>
      </c>
      <c r="H30" s="7"/>
      <c r="I30" s="4"/>
      <c r="J30" s="19"/>
      <c r="K30" s="16"/>
    </row>
    <row r="31" spans="1:11" x14ac:dyDescent="0.25">
      <c r="A31" s="15">
        <v>43537</v>
      </c>
      <c r="B31" s="4">
        <v>300189</v>
      </c>
      <c r="C31" s="4" t="s">
        <v>57</v>
      </c>
      <c r="D31" s="77">
        <v>38547.65</v>
      </c>
      <c r="E31" s="5"/>
      <c r="F31" s="6">
        <f t="shared" si="0"/>
        <v>0</v>
      </c>
      <c r="G31" s="9" t="s">
        <v>173</v>
      </c>
      <c r="H31" s="7" t="s">
        <v>204</v>
      </c>
      <c r="I31" s="4">
        <v>19</v>
      </c>
      <c r="J31" s="19">
        <v>12</v>
      </c>
      <c r="K31" s="16">
        <v>43531</v>
      </c>
    </row>
    <row r="32" spans="1:11" x14ac:dyDescent="0.25">
      <c r="A32" s="15">
        <v>43538</v>
      </c>
      <c r="B32" s="4">
        <v>300193</v>
      </c>
      <c r="C32" s="4" t="s">
        <v>57</v>
      </c>
      <c r="D32" s="77">
        <v>16498.37</v>
      </c>
      <c r="E32" s="5"/>
      <c r="F32" s="6">
        <f t="shared" si="0"/>
        <v>-16498.37</v>
      </c>
      <c r="G32" s="9" t="s">
        <v>173</v>
      </c>
      <c r="H32" s="7" t="s">
        <v>61</v>
      </c>
      <c r="I32" s="4">
        <v>30</v>
      </c>
      <c r="J32" s="19">
        <v>5</v>
      </c>
      <c r="K32" s="16">
        <v>43532</v>
      </c>
    </row>
    <row r="33" spans="1:11" x14ac:dyDescent="0.25">
      <c r="A33" s="15">
        <v>43538</v>
      </c>
      <c r="B33" s="4">
        <v>300191</v>
      </c>
      <c r="C33" s="4" t="s">
        <v>57</v>
      </c>
      <c r="D33" s="77">
        <v>12360.04</v>
      </c>
      <c r="E33" s="5"/>
      <c r="F33" s="6">
        <f t="shared" si="0"/>
        <v>-28858.41</v>
      </c>
      <c r="G33" s="9" t="s">
        <v>173</v>
      </c>
      <c r="H33" s="7" t="s">
        <v>127</v>
      </c>
      <c r="I33" s="4">
        <v>62</v>
      </c>
      <c r="J33" s="19">
        <v>12</v>
      </c>
      <c r="K33" s="16">
        <v>43535</v>
      </c>
    </row>
    <row r="34" spans="1:11" x14ac:dyDescent="0.25">
      <c r="A34" s="15">
        <v>43538</v>
      </c>
      <c r="B34" s="4">
        <v>300192</v>
      </c>
      <c r="C34" s="4" t="s">
        <v>57</v>
      </c>
      <c r="D34" s="77">
        <v>5635.01</v>
      </c>
      <c r="E34" s="5"/>
      <c r="F34" s="6">
        <f t="shared" si="0"/>
        <v>-34493.42</v>
      </c>
      <c r="G34" s="9" t="s">
        <v>173</v>
      </c>
      <c r="H34" s="7" t="s">
        <v>182</v>
      </c>
      <c r="I34" s="4">
        <v>16</v>
      </c>
      <c r="J34" s="19">
        <v>9</v>
      </c>
      <c r="K34" s="16">
        <v>43535</v>
      </c>
    </row>
    <row r="35" spans="1:11" x14ac:dyDescent="0.25">
      <c r="A35" s="15">
        <v>43538</v>
      </c>
      <c r="B35" s="4">
        <v>727220</v>
      </c>
      <c r="C35" s="4" t="s">
        <v>60</v>
      </c>
      <c r="D35" s="77"/>
      <c r="E35" s="77">
        <v>44350.520000000004</v>
      </c>
      <c r="F35" s="6">
        <f t="shared" si="0"/>
        <v>9857.1000000000058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43538</v>
      </c>
      <c r="B36" s="4">
        <v>300190</v>
      </c>
      <c r="C36" s="4" t="s">
        <v>57</v>
      </c>
      <c r="D36" s="77">
        <v>9857.1</v>
      </c>
      <c r="E36" s="5"/>
      <c r="F36" s="6">
        <f t="shared" si="0"/>
        <v>5.4569682106375694E-12</v>
      </c>
      <c r="G36" s="9" t="s">
        <v>173</v>
      </c>
      <c r="H36" s="7" t="s">
        <v>128</v>
      </c>
      <c r="I36" s="4">
        <v>32</v>
      </c>
      <c r="J36" s="19">
        <v>6</v>
      </c>
      <c r="K36" s="16">
        <v>43531</v>
      </c>
    </row>
    <row r="37" spans="1:11" x14ac:dyDescent="0.25">
      <c r="A37" s="15">
        <v>43543</v>
      </c>
      <c r="B37" s="4">
        <v>300194</v>
      </c>
      <c r="C37" s="4" t="s">
        <v>57</v>
      </c>
      <c r="D37" s="77">
        <v>4605.54</v>
      </c>
      <c r="E37" s="5"/>
      <c r="F37" s="6">
        <f t="shared" si="0"/>
        <v>-4605.5399999999945</v>
      </c>
      <c r="G37" s="9" t="s">
        <v>173</v>
      </c>
      <c r="H37" s="7" t="s">
        <v>188</v>
      </c>
      <c r="I37" s="4">
        <v>7</v>
      </c>
      <c r="J37" s="19">
        <v>7</v>
      </c>
      <c r="K37" s="16">
        <v>43532</v>
      </c>
    </row>
    <row r="38" spans="1:11" x14ac:dyDescent="0.25">
      <c r="A38" s="15">
        <v>43543</v>
      </c>
      <c r="B38" s="4">
        <v>727220</v>
      </c>
      <c r="C38" s="4" t="s">
        <v>60</v>
      </c>
      <c r="D38" s="77"/>
      <c r="E38" s="77">
        <v>4605.54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43544</v>
      </c>
      <c r="B39" s="4">
        <v>1</v>
      </c>
      <c r="C39" s="4" t="s">
        <v>37</v>
      </c>
      <c r="D39" s="77"/>
      <c r="E39" s="77">
        <v>1383</v>
      </c>
      <c r="F39" s="6">
        <f t="shared" si="0"/>
        <v>1383</v>
      </c>
      <c r="G39" s="9" t="s">
        <v>252</v>
      </c>
      <c r="H39" s="7"/>
      <c r="I39" s="4"/>
      <c r="J39" s="19"/>
      <c r="K39" s="16"/>
    </row>
    <row r="40" spans="1:11" x14ac:dyDescent="0.25">
      <c r="A40" s="15">
        <v>43544</v>
      </c>
      <c r="B40" s="4">
        <v>585718</v>
      </c>
      <c r="C40" s="4" t="s">
        <v>52</v>
      </c>
      <c r="D40" s="77">
        <v>469.2</v>
      </c>
      <c r="E40" s="5"/>
      <c r="F40" s="6">
        <f t="shared" si="0"/>
        <v>913.8</v>
      </c>
      <c r="G40" s="9" t="s">
        <v>223</v>
      </c>
      <c r="H40" s="7" t="s">
        <v>160</v>
      </c>
      <c r="I40" s="4">
        <v>1325057</v>
      </c>
      <c r="J40" s="19">
        <v>1</v>
      </c>
      <c r="K40" s="16"/>
    </row>
    <row r="41" spans="1:11" x14ac:dyDescent="0.25">
      <c r="A41" s="15">
        <v>43544</v>
      </c>
      <c r="B41" s="4">
        <v>727220</v>
      </c>
      <c r="C41" s="4" t="s">
        <v>60</v>
      </c>
      <c r="D41" s="77"/>
      <c r="E41" s="77">
        <v>12220.09</v>
      </c>
      <c r="F41" s="6">
        <f t="shared" si="0"/>
        <v>13133.89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43544</v>
      </c>
      <c r="B42" s="4">
        <v>875494</v>
      </c>
      <c r="C42" s="4" t="s">
        <v>54</v>
      </c>
      <c r="D42" s="77">
        <v>7268.83</v>
      </c>
      <c r="E42" s="5"/>
      <c r="F42" s="6">
        <f t="shared" si="0"/>
        <v>5865.0599999999995</v>
      </c>
      <c r="G42" s="9" t="s">
        <v>29</v>
      </c>
      <c r="H42" s="7" t="s">
        <v>116</v>
      </c>
      <c r="I42" s="4">
        <v>11</v>
      </c>
      <c r="J42" s="19">
        <v>1</v>
      </c>
      <c r="K42" s="16">
        <v>43531</v>
      </c>
    </row>
    <row r="43" spans="1:11" x14ac:dyDescent="0.25">
      <c r="A43" s="15">
        <v>43544</v>
      </c>
      <c r="B43" s="4">
        <v>472231</v>
      </c>
      <c r="C43" s="4" t="s">
        <v>53</v>
      </c>
      <c r="D43" s="77">
        <v>1164</v>
      </c>
      <c r="E43" s="5"/>
      <c r="F43" s="6">
        <f t="shared" si="0"/>
        <v>4701.0599999999995</v>
      </c>
      <c r="G43" s="9" t="s">
        <v>236</v>
      </c>
      <c r="H43" s="7" t="s">
        <v>225</v>
      </c>
      <c r="I43" s="4">
        <v>1</v>
      </c>
      <c r="J43" s="19">
        <v>1</v>
      </c>
      <c r="K43" s="16"/>
    </row>
    <row r="44" spans="1:11" x14ac:dyDescent="0.25">
      <c r="A44" s="15">
        <v>43544</v>
      </c>
      <c r="B44" s="4">
        <v>472051</v>
      </c>
      <c r="C44" s="4" t="s">
        <v>53</v>
      </c>
      <c r="D44" s="77">
        <v>3594.46</v>
      </c>
      <c r="E44" s="5"/>
      <c r="F44" s="6">
        <f t="shared" si="0"/>
        <v>1106.5999999999995</v>
      </c>
      <c r="G44" s="9" t="s">
        <v>43</v>
      </c>
      <c r="H44" s="7" t="s">
        <v>134</v>
      </c>
      <c r="I44" s="4">
        <v>1</v>
      </c>
      <c r="J44" s="19">
        <v>1</v>
      </c>
      <c r="K44" s="16"/>
    </row>
    <row r="45" spans="1:11" x14ac:dyDescent="0.25">
      <c r="A45" s="15">
        <v>43544</v>
      </c>
      <c r="B45" s="4">
        <v>472398</v>
      </c>
      <c r="C45" s="4" t="s">
        <v>53</v>
      </c>
      <c r="D45" s="77">
        <v>1205.6000000000001</v>
      </c>
      <c r="E45" s="5"/>
      <c r="F45" s="6">
        <f t="shared" si="0"/>
        <v>-99.000000000000682</v>
      </c>
      <c r="G45" s="9" t="s">
        <v>245</v>
      </c>
      <c r="H45" s="7" t="s">
        <v>224</v>
      </c>
      <c r="I45" s="4">
        <v>11</v>
      </c>
      <c r="J45" s="19">
        <v>1</v>
      </c>
      <c r="K45" s="16"/>
    </row>
    <row r="46" spans="1:11" x14ac:dyDescent="0.25">
      <c r="A46" s="15">
        <v>43544</v>
      </c>
      <c r="B46" s="4">
        <v>286922</v>
      </c>
      <c r="C46" s="4" t="s">
        <v>44</v>
      </c>
      <c r="D46" s="77"/>
      <c r="E46" s="77">
        <v>99</v>
      </c>
      <c r="F46" s="6">
        <f t="shared" si="0"/>
        <v>-6.8212102632969618E-13</v>
      </c>
      <c r="G46" s="9" t="s">
        <v>214</v>
      </c>
      <c r="H46" s="7"/>
      <c r="I46" s="4"/>
      <c r="J46" s="19"/>
      <c r="K46" s="16"/>
    </row>
    <row r="47" spans="1:11" x14ac:dyDescent="0.25">
      <c r="A47" s="15">
        <v>43545</v>
      </c>
      <c r="B47" s="4">
        <v>151641</v>
      </c>
      <c r="C47" s="4" t="s">
        <v>47</v>
      </c>
      <c r="D47" s="77">
        <v>1383</v>
      </c>
      <c r="E47" s="5"/>
      <c r="F47" s="6">
        <f t="shared" si="0"/>
        <v>-1383.0000000000007</v>
      </c>
      <c r="G47" s="9" t="s">
        <v>201</v>
      </c>
      <c r="H47" s="7"/>
      <c r="I47" s="4"/>
      <c r="J47" s="19"/>
      <c r="K47" s="16"/>
    </row>
    <row r="48" spans="1:11" x14ac:dyDescent="0.25">
      <c r="A48" s="15">
        <v>43545</v>
      </c>
      <c r="B48" s="4">
        <v>727220</v>
      </c>
      <c r="C48" s="4" t="s">
        <v>60</v>
      </c>
      <c r="D48" s="77"/>
      <c r="E48" s="77">
        <v>1383</v>
      </c>
      <c r="F48" s="6">
        <f t="shared" si="0"/>
        <v>0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43549</v>
      </c>
      <c r="B49" s="4">
        <v>137075</v>
      </c>
      <c r="C49" s="4" t="s">
        <v>172</v>
      </c>
      <c r="D49" s="77">
        <v>2352</v>
      </c>
      <c r="E49" s="5"/>
      <c r="F49" s="6">
        <f t="shared" si="0"/>
        <v>-2352</v>
      </c>
      <c r="G49" s="9" t="s">
        <v>34</v>
      </c>
      <c r="H49" s="7" t="s">
        <v>203</v>
      </c>
      <c r="I49" s="4">
        <v>417</v>
      </c>
      <c r="J49" s="19">
        <v>10</v>
      </c>
      <c r="K49" s="16">
        <v>43538</v>
      </c>
    </row>
    <row r="50" spans="1:11" x14ac:dyDescent="0.25">
      <c r="A50" s="15">
        <v>43549</v>
      </c>
      <c r="B50" s="4">
        <v>727220</v>
      </c>
      <c r="C50" s="4" t="s">
        <v>60</v>
      </c>
      <c r="D50" s="77"/>
      <c r="E50" s="77">
        <v>2352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43550</v>
      </c>
      <c r="B51" s="4">
        <v>727220</v>
      </c>
      <c r="C51" s="4" t="s">
        <v>60</v>
      </c>
      <c r="D51" s="77"/>
      <c r="E51" s="77">
        <v>17561.73</v>
      </c>
      <c r="F51" s="6">
        <f t="shared" si="0"/>
        <v>17561.73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43550</v>
      </c>
      <c r="B52" s="4">
        <v>140911</v>
      </c>
      <c r="C52" s="4" t="s">
        <v>47</v>
      </c>
      <c r="D52" s="77">
        <v>17561.73</v>
      </c>
      <c r="E52" s="5"/>
      <c r="F52" s="6">
        <f t="shared" si="0"/>
        <v>0</v>
      </c>
      <c r="G52" s="9" t="s">
        <v>175</v>
      </c>
      <c r="H52" s="7"/>
      <c r="I52" s="4"/>
      <c r="J52" s="19"/>
      <c r="K52" s="16"/>
    </row>
    <row r="53" spans="1:11" x14ac:dyDescent="0.25">
      <c r="A53" s="15">
        <v>43551</v>
      </c>
      <c r="B53" s="4">
        <v>727220</v>
      </c>
      <c r="C53" s="4" t="s">
        <v>60</v>
      </c>
      <c r="D53" s="77"/>
      <c r="E53" s="77">
        <v>981.18000000000006</v>
      </c>
      <c r="F53" s="6">
        <f t="shared" si="0"/>
        <v>981.18000000000006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43551</v>
      </c>
      <c r="B54" s="4">
        <v>300301</v>
      </c>
      <c r="C54" s="4" t="s">
        <v>57</v>
      </c>
      <c r="D54" s="77">
        <v>981.18000000000006</v>
      </c>
      <c r="E54" s="5"/>
      <c r="F54" s="6">
        <f t="shared" si="0"/>
        <v>0</v>
      </c>
      <c r="G54" s="9" t="s">
        <v>173</v>
      </c>
      <c r="H54" s="7" t="s">
        <v>239</v>
      </c>
      <c r="I54" s="4">
        <v>1</v>
      </c>
      <c r="J54" s="19">
        <v>1</v>
      </c>
      <c r="K54" s="16">
        <v>43546</v>
      </c>
    </row>
    <row r="55" spans="1:11" x14ac:dyDescent="0.25">
      <c r="A55" s="15">
        <v>43553</v>
      </c>
      <c r="B55" s="4">
        <v>300302</v>
      </c>
      <c r="C55" s="4" t="s">
        <v>57</v>
      </c>
      <c r="D55" s="77">
        <v>174.6</v>
      </c>
      <c r="E55" s="5"/>
      <c r="F55" s="6">
        <f t="shared" si="0"/>
        <v>-174.6</v>
      </c>
      <c r="G55" s="9" t="s">
        <v>237</v>
      </c>
      <c r="H55" s="7" t="s">
        <v>253</v>
      </c>
      <c r="I55" s="4">
        <v>4264</v>
      </c>
      <c r="J55" s="19">
        <v>1</v>
      </c>
      <c r="K55" s="16">
        <v>43530</v>
      </c>
    </row>
    <row r="56" spans="1:11" x14ac:dyDescent="0.25">
      <c r="A56" s="15">
        <v>43553</v>
      </c>
      <c r="B56" s="4">
        <v>727220</v>
      </c>
      <c r="C56" s="4" t="s">
        <v>60</v>
      </c>
      <c r="D56" s="77"/>
      <c r="E56" s="77">
        <v>174.6</v>
      </c>
      <c r="F56" s="6">
        <f t="shared" si="0"/>
        <v>0</v>
      </c>
      <c r="G56" s="9" t="s">
        <v>144</v>
      </c>
      <c r="H56" s="7"/>
      <c r="I56" s="4"/>
      <c r="J56" s="19"/>
      <c r="K56" s="16"/>
    </row>
    <row r="57" spans="1:11" x14ac:dyDescent="0.25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 x14ac:dyDescent="0.3">
      <c r="A58" s="152" t="s">
        <v>12</v>
      </c>
      <c r="B58" s="153"/>
      <c r="C58" s="21"/>
      <c r="D58" s="78">
        <f>SUM(D10:D57)</f>
        <v>404993.69999999995</v>
      </c>
      <c r="E58" s="40">
        <f>SUM(E10:E57)</f>
        <v>404993.7</v>
      </c>
      <c r="F58" s="22">
        <f>F9-D58+E58</f>
        <v>0</v>
      </c>
      <c r="G58" s="10"/>
      <c r="H58" s="18"/>
      <c r="I58" s="17"/>
      <c r="J58" s="20"/>
      <c r="K58" s="25"/>
    </row>
    <row r="59" spans="1:11" x14ac:dyDescent="0.25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 x14ac:dyDescent="0.25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 x14ac:dyDescent="0.25">
      <c r="A63" s="149" t="s">
        <v>123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</row>
    <row r="64" spans="1:11" ht="18" customHeight="1" x14ac:dyDescent="0.25"/>
    <row r="65" spans="1:11" ht="18" customHeight="1" x14ac:dyDescent="0.3">
      <c r="A65" s="150" t="s">
        <v>256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1" x14ac:dyDescent="0.25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 x14ac:dyDescent="0.25">
      <c r="A67" s="154" t="s">
        <v>21</v>
      </c>
      <c r="B67" s="155"/>
      <c r="C67" s="155"/>
      <c r="D67" s="155"/>
      <c r="E67" s="156"/>
      <c r="F67" s="3"/>
      <c r="G67" s="157" t="s">
        <v>20</v>
      </c>
      <c r="H67" s="157"/>
      <c r="I67" s="157"/>
      <c r="J67" s="157"/>
      <c r="K67" s="24"/>
    </row>
    <row r="68" spans="1:11" x14ac:dyDescent="0.25">
      <c r="A68" s="28" t="s">
        <v>213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146</v>
      </c>
      <c r="H68" s="26"/>
      <c r="I68" s="158">
        <f>SUMIF($G$8:$G$57,G68,$E$8:$E$57)</f>
        <v>265997.75</v>
      </c>
      <c r="J68" s="159"/>
      <c r="K68" s="24"/>
    </row>
    <row r="69" spans="1:11" x14ac:dyDescent="0.25">
      <c r="A69" s="27" t="s">
        <v>148</v>
      </c>
      <c r="B69" s="63"/>
      <c r="C69" s="63"/>
      <c r="D69" s="80"/>
      <c r="E69" s="29">
        <f t="shared" si="1"/>
        <v>170000</v>
      </c>
      <c r="F69" s="3"/>
      <c r="G69" s="160" t="s">
        <v>144</v>
      </c>
      <c r="H69" s="161"/>
      <c r="I69" s="158">
        <f>SUMIF($G$8:$G$57,G69,$E$8:$E$57)</f>
        <v>137513.94999999998</v>
      </c>
      <c r="J69" s="159"/>
      <c r="K69" s="24"/>
    </row>
    <row r="70" spans="1:11" x14ac:dyDescent="0.25">
      <c r="A70" s="27" t="s">
        <v>173</v>
      </c>
      <c r="B70" s="63"/>
      <c r="C70" s="63"/>
      <c r="D70" s="80"/>
      <c r="E70" s="29">
        <f t="shared" si="1"/>
        <v>89892.639999999985</v>
      </c>
      <c r="F70" s="3"/>
      <c r="G70" s="160" t="s">
        <v>252</v>
      </c>
      <c r="H70" s="161"/>
      <c r="I70" s="158">
        <f>SUMIF($G$8:$G$57,G70,$E$8:$E$57)</f>
        <v>1383</v>
      </c>
      <c r="J70" s="159"/>
      <c r="K70" s="24"/>
    </row>
    <row r="71" spans="1:11" x14ac:dyDescent="0.25">
      <c r="A71" s="27" t="s">
        <v>176</v>
      </c>
      <c r="B71" s="63"/>
      <c r="C71" s="63"/>
      <c r="D71" s="80"/>
      <c r="E71" s="29">
        <f t="shared" si="1"/>
        <v>951.08</v>
      </c>
      <c r="F71" s="3"/>
      <c r="G71" s="160" t="s">
        <v>214</v>
      </c>
      <c r="H71" s="161"/>
      <c r="I71" s="158">
        <f>SUMIF($G$8:$G$57,G71,$E$8:$E$57)</f>
        <v>99</v>
      </c>
      <c r="J71" s="159"/>
      <c r="K71" s="24"/>
    </row>
    <row r="72" spans="1:11" x14ac:dyDescent="0.25">
      <c r="A72" s="27" t="s">
        <v>223</v>
      </c>
      <c r="B72" s="63"/>
      <c r="C72" s="63"/>
      <c r="D72" s="80"/>
      <c r="E72" s="29">
        <f t="shared" si="1"/>
        <v>469.2</v>
      </c>
      <c r="F72" s="3"/>
      <c r="G72" s="62"/>
      <c r="H72" s="26"/>
      <c r="I72" s="158">
        <f>SUMIF($G$8:$G$57,G72,$E$8:$E$57)</f>
        <v>0</v>
      </c>
      <c r="J72" s="159"/>
      <c r="K72" s="24"/>
    </row>
    <row r="73" spans="1:11" x14ac:dyDescent="0.25">
      <c r="A73" s="27" t="s">
        <v>174</v>
      </c>
      <c r="B73" s="63"/>
      <c r="C73" s="63"/>
      <c r="D73" s="80"/>
      <c r="E73" s="29">
        <f t="shared" si="1"/>
        <v>0</v>
      </c>
      <c r="F73" s="3"/>
      <c r="G73" s="47" t="s">
        <v>22</v>
      </c>
      <c r="H73" s="48"/>
      <c r="I73" s="164">
        <f>SUM(I68:J72)</f>
        <v>404993.69999999995</v>
      </c>
      <c r="J73" s="165"/>
      <c r="K73" s="61">
        <f>E58-I73</f>
        <v>0</v>
      </c>
    </row>
    <row r="74" spans="1:11" x14ac:dyDescent="0.25">
      <c r="A74" s="62" t="s">
        <v>201</v>
      </c>
      <c r="B74" s="63"/>
      <c r="C74" s="63"/>
      <c r="D74" s="80"/>
      <c r="E74" s="29">
        <f t="shared" si="1"/>
        <v>1383</v>
      </c>
      <c r="F74" s="3"/>
      <c r="G74" s="70"/>
      <c r="H74" s="45"/>
      <c r="I74" s="69"/>
      <c r="J74" s="71"/>
      <c r="K74" s="24"/>
    </row>
    <row r="75" spans="1:11" x14ac:dyDescent="0.25">
      <c r="A75" s="27" t="s">
        <v>234</v>
      </c>
      <c r="B75" s="63"/>
      <c r="C75" s="63"/>
      <c r="D75" s="80"/>
      <c r="E75" s="29">
        <f t="shared" si="1"/>
        <v>13347.41</v>
      </c>
      <c r="F75" s="3"/>
      <c r="G75" s="36" t="s">
        <v>64</v>
      </c>
      <c r="H75" s="37"/>
      <c r="I75" s="66"/>
      <c r="J75" s="67"/>
    </row>
    <row r="76" spans="1:11" x14ac:dyDescent="0.25">
      <c r="A76" s="27" t="s">
        <v>25</v>
      </c>
      <c r="B76" s="63"/>
      <c r="C76" s="63"/>
      <c r="D76" s="80"/>
      <c r="E76" s="29">
        <f t="shared" si="1"/>
        <v>0</v>
      </c>
      <c r="F76" s="3"/>
      <c r="G76" s="112" t="s">
        <v>19</v>
      </c>
      <c r="H76" s="113"/>
      <c r="I76" s="158">
        <f>'CEF Fevereiro 2019'!I75:J75</f>
        <v>169395.03999999995</v>
      </c>
      <c r="J76" s="159"/>
    </row>
    <row r="77" spans="1:11" x14ac:dyDescent="0.25">
      <c r="A77" s="27" t="s">
        <v>233</v>
      </c>
      <c r="B77" s="63"/>
      <c r="C77" s="63"/>
      <c r="D77" s="80"/>
      <c r="E77" s="29">
        <f t="shared" si="1"/>
        <v>90419.73</v>
      </c>
      <c r="F77" s="3"/>
      <c r="G77" s="27" t="s">
        <v>148</v>
      </c>
      <c r="H77" s="113"/>
      <c r="I77" s="158">
        <f>SUMIF($G$8:$G$57,G77,$D$8:$D$57)</f>
        <v>170000</v>
      </c>
      <c r="J77" s="159"/>
    </row>
    <row r="78" spans="1:11" x14ac:dyDescent="0.25">
      <c r="A78" s="27" t="s">
        <v>199</v>
      </c>
      <c r="B78" s="63"/>
      <c r="C78" s="63"/>
      <c r="D78" s="80"/>
      <c r="E78" s="29">
        <f t="shared" si="1"/>
        <v>0</v>
      </c>
      <c r="F78" s="3"/>
      <c r="G78" s="160" t="s">
        <v>144</v>
      </c>
      <c r="H78" s="161"/>
      <c r="I78" s="158">
        <f>-SUMIF($G$8:$G$57,G78,$E$8:$E$57)</f>
        <v>-137513.94999999998</v>
      </c>
      <c r="J78" s="159"/>
    </row>
    <row r="79" spans="1:11" x14ac:dyDescent="0.25">
      <c r="A79" s="27" t="s">
        <v>29</v>
      </c>
      <c r="B79" s="63"/>
      <c r="C79" s="63"/>
      <c r="D79" s="80"/>
      <c r="E79" s="29">
        <f t="shared" si="1"/>
        <v>7268.83</v>
      </c>
      <c r="F79" s="3"/>
      <c r="G79" s="112" t="s">
        <v>30</v>
      </c>
      <c r="H79" s="113"/>
      <c r="I79" s="158">
        <v>1016.73</v>
      </c>
      <c r="J79" s="159"/>
    </row>
    <row r="80" spans="1:11" x14ac:dyDescent="0.25">
      <c r="A80" s="27" t="s">
        <v>245</v>
      </c>
      <c r="B80" s="63"/>
      <c r="C80" s="63"/>
      <c r="D80" s="80"/>
      <c r="E80" s="29">
        <f t="shared" si="1"/>
        <v>1205.6000000000001</v>
      </c>
      <c r="F80" s="3"/>
      <c r="G80" s="30"/>
      <c r="H80" s="31"/>
      <c r="I80" s="162"/>
      <c r="J80" s="163"/>
    </row>
    <row r="81" spans="1:13" x14ac:dyDescent="0.25">
      <c r="A81" s="27" t="s">
        <v>236</v>
      </c>
      <c r="B81" s="63"/>
      <c r="C81" s="63"/>
      <c r="D81" s="80"/>
      <c r="E81" s="29">
        <f t="shared" si="1"/>
        <v>1164</v>
      </c>
      <c r="F81" s="3"/>
      <c r="G81" s="32" t="s">
        <v>18</v>
      </c>
      <c r="H81" s="31"/>
      <c r="I81" s="176">
        <f>SUM(I76:J79)</f>
        <v>202897.81999999995</v>
      </c>
      <c r="J81" s="177"/>
    </row>
    <row r="82" spans="1:13" x14ac:dyDescent="0.25">
      <c r="A82" s="27" t="s">
        <v>198</v>
      </c>
      <c r="B82" s="63"/>
      <c r="C82" s="63"/>
      <c r="D82" s="80"/>
      <c r="E82" s="29">
        <f t="shared" si="1"/>
        <v>2346.21</v>
      </c>
      <c r="F82" s="3"/>
      <c r="G82" s="49"/>
      <c r="H82" s="41"/>
      <c r="I82" s="41"/>
      <c r="J82" s="114"/>
      <c r="K82" s="24"/>
    </row>
    <row r="83" spans="1:13" x14ac:dyDescent="0.25">
      <c r="A83" s="27" t="s">
        <v>28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178"/>
      <c r="J83" s="179"/>
      <c r="K83" s="24"/>
    </row>
    <row r="84" spans="1:13" x14ac:dyDescent="0.25">
      <c r="A84" s="27" t="s">
        <v>246</v>
      </c>
      <c r="B84" s="63"/>
      <c r="C84" s="63"/>
      <c r="D84" s="80"/>
      <c r="E84" s="29">
        <f t="shared" si="1"/>
        <v>0</v>
      </c>
      <c r="F84" s="3"/>
      <c r="G84" s="57" t="s">
        <v>19</v>
      </c>
      <c r="H84" s="58"/>
      <c r="I84" s="170">
        <f>'CEF Agosto 2018'!I79:J79</f>
        <v>0</v>
      </c>
      <c r="J84" s="171"/>
      <c r="K84" s="24"/>
    </row>
    <row r="85" spans="1:13" x14ac:dyDescent="0.25">
      <c r="A85" s="27" t="s">
        <v>149</v>
      </c>
      <c r="B85" s="63"/>
      <c r="C85" s="63"/>
      <c r="D85" s="80"/>
      <c r="E85" s="29">
        <f t="shared" si="1"/>
        <v>0</v>
      </c>
      <c r="F85" s="3"/>
      <c r="G85" s="27" t="s">
        <v>48</v>
      </c>
      <c r="H85" s="113"/>
      <c r="I85" s="158">
        <f>SUMIF($G$8:$G$57,G85,$E$8:$E$57)</f>
        <v>0</v>
      </c>
      <c r="J85" s="159"/>
      <c r="K85" s="24"/>
    </row>
    <row r="86" spans="1:13" x14ac:dyDescent="0.25">
      <c r="A86" s="27" t="s">
        <v>200</v>
      </c>
      <c r="B86" s="63"/>
      <c r="C86" s="63"/>
      <c r="D86" s="80"/>
      <c r="E86" s="29">
        <f t="shared" si="1"/>
        <v>0</v>
      </c>
      <c r="F86" s="3"/>
      <c r="G86" s="112" t="s">
        <v>14</v>
      </c>
      <c r="H86" s="113"/>
      <c r="I86" s="158">
        <f>-SUMIF($G$8:$G$57,G86,$D$8:$D$57)</f>
        <v>0</v>
      </c>
      <c r="J86" s="159"/>
      <c r="K86" s="24"/>
    </row>
    <row r="87" spans="1:13" x14ac:dyDescent="0.25">
      <c r="A87" s="27" t="s">
        <v>150</v>
      </c>
      <c r="B87" s="41"/>
      <c r="C87" s="41"/>
      <c r="D87" s="80"/>
      <c r="E87" s="29">
        <f t="shared" si="1"/>
        <v>0</v>
      </c>
      <c r="F87" s="3"/>
      <c r="G87" s="30"/>
      <c r="H87" s="31"/>
      <c r="I87" s="162"/>
      <c r="J87" s="163"/>
      <c r="K87" s="24"/>
    </row>
    <row r="88" spans="1:13" x14ac:dyDescent="0.25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164">
        <f>SUM(I84:J87)</f>
        <v>0</v>
      </c>
      <c r="J88" s="165"/>
      <c r="K88" s="24"/>
    </row>
    <row r="89" spans="1:13" x14ac:dyDescent="0.25">
      <c r="A89" s="27" t="s">
        <v>175</v>
      </c>
      <c r="B89" s="63"/>
      <c r="C89" s="63"/>
      <c r="D89" s="80"/>
      <c r="E89" s="29">
        <f t="shared" si="1"/>
        <v>17561.73</v>
      </c>
      <c r="F89" s="3"/>
      <c r="G89" s="49"/>
      <c r="H89" s="41"/>
      <c r="I89" s="41"/>
      <c r="J89" s="114"/>
      <c r="K89" s="24"/>
    </row>
    <row r="90" spans="1:13" x14ac:dyDescent="0.25">
      <c r="A90" s="27" t="s">
        <v>235</v>
      </c>
      <c r="B90" s="63"/>
      <c r="C90" s="63"/>
      <c r="D90" s="80"/>
      <c r="E90" s="29">
        <f t="shared" si="1"/>
        <v>412.21000000000004</v>
      </c>
      <c r="F90" s="3"/>
      <c r="G90" s="36" t="s">
        <v>16</v>
      </c>
      <c r="H90" s="37"/>
      <c r="I90" s="66"/>
      <c r="J90" s="67"/>
      <c r="K90" s="24"/>
    </row>
    <row r="91" spans="1:13" x14ac:dyDescent="0.25">
      <c r="A91" s="27" t="s">
        <v>43</v>
      </c>
      <c r="B91" s="63"/>
      <c r="C91" s="63"/>
      <c r="D91" s="80"/>
      <c r="E91" s="29">
        <f t="shared" si="1"/>
        <v>3594.46</v>
      </c>
      <c r="F91" s="3"/>
      <c r="G91" s="112" t="s">
        <v>19</v>
      </c>
      <c r="H91" s="113"/>
      <c r="I91" s="172">
        <f>'CEF Fevereiro 2019'!I89:J89</f>
        <v>32000.429999999993</v>
      </c>
      <c r="J91" s="173"/>
      <c r="K91" s="24"/>
    </row>
    <row r="92" spans="1:13" x14ac:dyDescent="0.25">
      <c r="A92" s="27" t="s">
        <v>237</v>
      </c>
      <c r="B92" s="63"/>
      <c r="C92" s="63"/>
      <c r="D92" s="80"/>
      <c r="E92" s="29">
        <f t="shared" si="1"/>
        <v>174.6</v>
      </c>
      <c r="F92" s="3"/>
      <c r="G92" s="112" t="s">
        <v>42</v>
      </c>
      <c r="H92" s="113"/>
      <c r="I92" s="174">
        <f>249997.75+16000</f>
        <v>265997.75</v>
      </c>
      <c r="J92" s="175"/>
      <c r="K92" s="24"/>
    </row>
    <row r="93" spans="1:13" x14ac:dyDescent="0.25">
      <c r="A93" s="27" t="s">
        <v>178</v>
      </c>
      <c r="B93" s="63"/>
      <c r="C93" s="63"/>
      <c r="D93" s="80"/>
      <c r="E93" s="29">
        <f t="shared" si="1"/>
        <v>0</v>
      </c>
      <c r="F93" s="3"/>
      <c r="G93" s="112" t="s">
        <v>146</v>
      </c>
      <c r="H93" s="113"/>
      <c r="I93" s="158">
        <f>-SUMIF($G$8:$G$57,G93,$E$8:$E$57)</f>
        <v>-265997.75</v>
      </c>
      <c r="J93" s="159"/>
      <c r="K93" s="24"/>
    </row>
    <row r="94" spans="1:13" x14ac:dyDescent="0.25">
      <c r="A94" s="27" t="s">
        <v>145</v>
      </c>
      <c r="B94" s="63"/>
      <c r="C94" s="63"/>
      <c r="D94" s="80"/>
      <c r="E94" s="29">
        <f t="shared" si="1"/>
        <v>0</v>
      </c>
      <c r="F94" s="3"/>
      <c r="G94" s="30"/>
      <c r="H94" s="31"/>
      <c r="I94" s="168"/>
      <c r="J94" s="169"/>
      <c r="K94" s="24"/>
    </row>
    <row r="95" spans="1:13" x14ac:dyDescent="0.25">
      <c r="A95" s="27" t="s">
        <v>34</v>
      </c>
      <c r="B95" s="63"/>
      <c r="C95" s="63"/>
      <c r="D95" s="80"/>
      <c r="E95" s="29">
        <f t="shared" si="1"/>
        <v>4704</v>
      </c>
      <c r="F95" s="3"/>
      <c r="G95" s="32" t="s">
        <v>18</v>
      </c>
      <c r="H95" s="31"/>
      <c r="I95" s="176">
        <f>SUM(I91:J94)</f>
        <v>32000.429999999993</v>
      </c>
      <c r="J95" s="177"/>
      <c r="K95" s="24"/>
      <c r="M95" s="39"/>
    </row>
    <row r="96" spans="1:13" x14ac:dyDescent="0.25">
      <c r="A96" s="27" t="s">
        <v>177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 x14ac:dyDescent="0.25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 x14ac:dyDescent="0.25">
      <c r="A98" s="27" t="s">
        <v>120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170">
        <f>'CEF Fevereiro 2019'!I96:J96</f>
        <v>35687.520000000004</v>
      </c>
      <c r="J98" s="171"/>
      <c r="K98" s="24"/>
    </row>
    <row r="99" spans="1:11" x14ac:dyDescent="0.25">
      <c r="A99" s="27"/>
      <c r="B99" s="63"/>
      <c r="C99" s="63"/>
      <c r="D99" s="80"/>
      <c r="E99" s="29">
        <f t="shared" si="1"/>
        <v>0</v>
      </c>
      <c r="F99" s="3"/>
      <c r="G99" s="27" t="s">
        <v>254</v>
      </c>
      <c r="H99" s="41"/>
      <c r="I99" s="158">
        <v>17839.080000000002</v>
      </c>
      <c r="J99" s="159"/>
      <c r="K99" s="24"/>
    </row>
    <row r="100" spans="1:11" x14ac:dyDescent="0.25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158"/>
      <c r="J100" s="159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59" t="s">
        <v>175</v>
      </c>
      <c r="H101" s="60"/>
      <c r="I101" s="168">
        <f>-SUMIF($G$8:$G$57,G101,$D$8:$D$57)</f>
        <v>-17561.73</v>
      </c>
      <c r="J101" s="169"/>
      <c r="K101" s="24"/>
    </row>
    <row r="102" spans="1:11" x14ac:dyDescent="0.25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164">
        <f>SUM(I98:J101)</f>
        <v>35964.87000000001</v>
      </c>
      <c r="J102" s="165"/>
      <c r="K102" s="24"/>
    </row>
    <row r="103" spans="1:11" x14ac:dyDescent="0.25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14"/>
      <c r="K103" s="24"/>
    </row>
    <row r="104" spans="1:11" x14ac:dyDescent="0.25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 x14ac:dyDescent="0.25">
      <c r="A105" s="30"/>
      <c r="B105" s="85"/>
      <c r="C105" s="85"/>
      <c r="D105" s="86"/>
      <c r="E105" s="87"/>
      <c r="F105" s="3"/>
      <c r="G105" s="27" t="s">
        <v>255</v>
      </c>
      <c r="H105" s="113"/>
      <c r="I105" s="174">
        <v>29277.63</v>
      </c>
      <c r="J105" s="175"/>
      <c r="K105" s="24"/>
    </row>
    <row r="106" spans="1:11" x14ac:dyDescent="0.25">
      <c r="A106" s="166" t="s">
        <v>22</v>
      </c>
      <c r="B106" s="167"/>
      <c r="C106" s="167"/>
      <c r="D106" s="81"/>
      <c r="E106" s="35">
        <f>SUM(E68:E104)</f>
        <v>404993.69999999995</v>
      </c>
      <c r="F106" s="3"/>
      <c r="G106" s="27"/>
      <c r="H106" s="113"/>
      <c r="I106" s="174"/>
      <c r="J106" s="175"/>
      <c r="K106" s="24"/>
    </row>
    <row r="107" spans="1:11" x14ac:dyDescent="0.25">
      <c r="E107" s="46">
        <f>D58-E106</f>
        <v>0</v>
      </c>
      <c r="F107" s="3"/>
      <c r="G107" s="27"/>
      <c r="H107" s="41"/>
      <c r="I107" s="182"/>
      <c r="J107" s="183"/>
      <c r="K107" s="24"/>
    </row>
    <row r="108" spans="1:11" x14ac:dyDescent="0.25">
      <c r="F108" s="3"/>
      <c r="G108" s="89" t="s">
        <v>18</v>
      </c>
      <c r="H108" s="88"/>
      <c r="I108" s="164">
        <f>SUM(I105:J107)</f>
        <v>29277.63</v>
      </c>
      <c r="J108" s="165"/>
      <c r="K108" s="24"/>
    </row>
    <row r="109" spans="1:11" x14ac:dyDescent="0.25">
      <c r="A109" s="27"/>
      <c r="B109" s="63"/>
      <c r="C109" s="63"/>
      <c r="D109" s="80"/>
      <c r="K109" s="24"/>
    </row>
    <row r="110" spans="1:11" x14ac:dyDescent="0.25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 x14ac:dyDescent="0.25">
      <c r="D111" s="111"/>
      <c r="F111" s="3"/>
      <c r="G111" s="45"/>
      <c r="H111" s="45"/>
      <c r="I111" s="69"/>
      <c r="J111" s="69"/>
      <c r="K111" s="24"/>
    </row>
    <row r="113" spans="5:5" x14ac:dyDescent="0.25">
      <c r="E113" s="46"/>
    </row>
    <row r="114" spans="5:5" x14ac:dyDescent="0.25">
      <c r="E114" s="46"/>
    </row>
    <row r="117" spans="5:5" x14ac:dyDescent="0.25">
      <c r="E117" s="46"/>
    </row>
  </sheetData>
  <sortState xmlns:xlrd2="http://schemas.microsoft.com/office/spreadsheetml/2017/richdata2" ref="A68:E98">
    <sortCondition ref="A68"/>
  </sortState>
  <mergeCells count="46">
    <mergeCell ref="A63:K63"/>
    <mergeCell ref="A2:K2"/>
    <mergeCell ref="A4:K4"/>
    <mergeCell ref="A6:F6"/>
    <mergeCell ref="G6:K6"/>
    <mergeCell ref="A58:B58"/>
    <mergeCell ref="A65:K65"/>
    <mergeCell ref="A67:E67"/>
    <mergeCell ref="G67:J67"/>
    <mergeCell ref="I68:J68"/>
    <mergeCell ref="G69:H69"/>
    <mergeCell ref="I69:J69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115"/>
  <sheetViews>
    <sheetView topLeftCell="A64" workbookViewId="0">
      <selection activeCell="I90" sqref="I90:J90"/>
    </sheetView>
  </sheetViews>
  <sheetFormatPr defaultRowHeight="15" x14ac:dyDescent="0.25"/>
  <cols>
    <col min="1" max="1" width="10.42578125" style="111" bestFit="1" customWidth="1"/>
    <col min="2" max="2" width="11.42578125" style="111" bestFit="1" customWidth="1"/>
    <col min="3" max="3" width="41.140625" style="111" bestFit="1" customWidth="1"/>
    <col min="4" max="4" width="12.42578125" style="74" bestFit="1" customWidth="1"/>
    <col min="5" max="5" width="13.28515625" style="111" bestFit="1" customWidth="1"/>
    <col min="6" max="6" width="12.42578125" style="111" bestFit="1" customWidth="1"/>
    <col min="7" max="7" width="45.140625" style="111" bestFit="1" customWidth="1"/>
    <col min="8" max="8" width="47" style="111" bestFit="1" customWidth="1"/>
    <col min="9" max="9" width="10" style="111" bestFit="1" customWidth="1"/>
    <col min="10" max="10" width="4.7109375" style="1" bestFit="1" customWidth="1"/>
    <col min="11" max="11" width="11" style="73" bestFit="1" customWidth="1"/>
    <col min="12" max="12" width="9.5703125" style="111" bestFit="1" customWidth="1"/>
    <col min="13" max="13" width="13.28515625" style="111" bestFit="1" customWidth="1"/>
    <col min="14" max="16384" width="9.140625" style="111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257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Março 2019'!F58</f>
        <v>0</v>
      </c>
      <c r="G9" s="9"/>
      <c r="H9" s="7"/>
      <c r="I9" s="4"/>
      <c r="J9" s="19"/>
      <c r="K9" s="16"/>
    </row>
    <row r="10" spans="1:11" x14ac:dyDescent="0.25">
      <c r="A10" s="15">
        <v>43557</v>
      </c>
      <c r="B10" s="4">
        <v>727220</v>
      </c>
      <c r="C10" s="4" t="s">
        <v>60</v>
      </c>
      <c r="D10" s="77"/>
      <c r="E10" s="77">
        <v>11400</v>
      </c>
      <c r="F10" s="6">
        <f t="shared" ref="F10:F54" si="0">F9-D10+E10</f>
        <v>11400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43557</v>
      </c>
      <c r="B11" s="4">
        <v>520968</v>
      </c>
      <c r="C11" s="4" t="s">
        <v>52</v>
      </c>
      <c r="D11" s="77">
        <v>11400</v>
      </c>
      <c r="E11" s="5"/>
      <c r="F11" s="6">
        <f t="shared" si="0"/>
        <v>0</v>
      </c>
      <c r="G11" s="9" t="s">
        <v>174</v>
      </c>
      <c r="H11" s="7" t="s">
        <v>45</v>
      </c>
      <c r="I11" s="4">
        <v>32960</v>
      </c>
      <c r="J11" s="19">
        <v>13</v>
      </c>
      <c r="K11" s="16">
        <v>43560</v>
      </c>
    </row>
    <row r="12" spans="1:11" x14ac:dyDescent="0.25">
      <c r="A12" s="15">
        <v>43558</v>
      </c>
      <c r="B12" s="4">
        <v>300303</v>
      </c>
      <c r="C12" s="4" t="s">
        <v>57</v>
      </c>
      <c r="D12" s="77">
        <v>2252.4</v>
      </c>
      <c r="E12" s="5"/>
      <c r="F12" s="6">
        <f t="shared" si="0"/>
        <v>-2252.4</v>
      </c>
      <c r="G12" s="9" t="s">
        <v>173</v>
      </c>
      <c r="H12" s="7" t="s">
        <v>179</v>
      </c>
      <c r="I12" s="4">
        <v>59</v>
      </c>
      <c r="J12" s="19">
        <v>10</v>
      </c>
      <c r="K12" s="16">
        <v>43550</v>
      </c>
    </row>
    <row r="13" spans="1:11" x14ac:dyDescent="0.25">
      <c r="A13" s="15">
        <v>43558</v>
      </c>
      <c r="B13" s="4">
        <v>727220</v>
      </c>
      <c r="C13" s="4" t="s">
        <v>60</v>
      </c>
      <c r="D13" s="77"/>
      <c r="E13" s="77">
        <v>2252.4</v>
      </c>
      <c r="F13" s="6">
        <f t="shared" si="0"/>
        <v>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43559</v>
      </c>
      <c r="B14" s="4">
        <v>1</v>
      </c>
      <c r="C14" s="4" t="s">
        <v>37</v>
      </c>
      <c r="D14" s="77"/>
      <c r="E14" s="77">
        <v>87318.02</v>
      </c>
      <c r="F14" s="6">
        <f t="shared" si="0"/>
        <v>87318.02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43559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249997.75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43559</v>
      </c>
      <c r="B16" s="4">
        <v>1</v>
      </c>
      <c r="C16" s="4" t="s">
        <v>37</v>
      </c>
      <c r="D16" s="77"/>
      <c r="E16" s="77">
        <v>16000</v>
      </c>
      <c r="F16" s="6">
        <f t="shared" si="0"/>
        <v>265997.75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43559</v>
      </c>
      <c r="B17" s="4">
        <v>300196</v>
      </c>
      <c r="C17" s="4" t="s">
        <v>57</v>
      </c>
      <c r="D17" s="77">
        <v>1710.16</v>
      </c>
      <c r="E17" s="5"/>
      <c r="F17" s="6">
        <f t="shared" si="0"/>
        <v>264287.59000000003</v>
      </c>
      <c r="G17" s="9" t="s">
        <v>234</v>
      </c>
      <c r="H17" s="7" t="s">
        <v>99</v>
      </c>
      <c r="I17" s="4"/>
      <c r="J17" s="19"/>
      <c r="K17" s="16"/>
    </row>
    <row r="18" spans="1:11" x14ac:dyDescent="0.25">
      <c r="A18" s="15">
        <v>43560</v>
      </c>
      <c r="B18" s="4">
        <v>574126</v>
      </c>
      <c r="C18" s="4" t="s">
        <v>58</v>
      </c>
      <c r="D18" s="77">
        <v>178000</v>
      </c>
      <c r="E18" s="5"/>
      <c r="F18" s="6">
        <f t="shared" si="0"/>
        <v>86287.590000000026</v>
      </c>
      <c r="G18" s="9" t="s">
        <v>148</v>
      </c>
      <c r="H18" s="7"/>
      <c r="I18" s="4"/>
      <c r="J18" s="19"/>
      <c r="K18" s="16"/>
    </row>
    <row r="19" spans="1:11" x14ac:dyDescent="0.25">
      <c r="A19" s="15">
        <v>43560</v>
      </c>
      <c r="B19" s="4">
        <v>169623</v>
      </c>
      <c r="C19" s="4" t="s">
        <v>55</v>
      </c>
      <c r="D19" s="77">
        <v>412.21000000000004</v>
      </c>
      <c r="E19" s="5"/>
      <c r="F19" s="6">
        <f t="shared" si="0"/>
        <v>85875.380000000019</v>
      </c>
      <c r="G19" s="9" t="s">
        <v>235</v>
      </c>
      <c r="H19" s="7" t="s">
        <v>238</v>
      </c>
      <c r="I19" s="4">
        <v>4</v>
      </c>
      <c r="J19" s="19">
        <v>1</v>
      </c>
      <c r="K19" s="16"/>
    </row>
    <row r="20" spans="1:11" x14ac:dyDescent="0.25">
      <c r="A20" s="15">
        <v>43560</v>
      </c>
      <c r="B20" s="4">
        <v>300198</v>
      </c>
      <c r="C20" s="4" t="s">
        <v>57</v>
      </c>
      <c r="D20" s="77">
        <v>1694.21</v>
      </c>
      <c r="E20" s="5"/>
      <c r="F20" s="6">
        <f t="shared" si="0"/>
        <v>84181.170000000013</v>
      </c>
      <c r="G20" s="9" t="s">
        <v>234</v>
      </c>
      <c r="H20" s="7" t="s">
        <v>92</v>
      </c>
      <c r="I20" s="4"/>
      <c r="J20" s="19"/>
      <c r="K20" s="16"/>
    </row>
    <row r="21" spans="1:11" x14ac:dyDescent="0.25">
      <c r="A21" s="15">
        <v>43560</v>
      </c>
      <c r="B21" s="4">
        <v>727220</v>
      </c>
      <c r="C21" s="4" t="s">
        <v>60</v>
      </c>
      <c r="D21" s="77"/>
      <c r="E21" s="77">
        <v>3982.86</v>
      </c>
      <c r="F21" s="6">
        <f t="shared" si="0"/>
        <v>88164.030000000013</v>
      </c>
      <c r="G21" s="9" t="s">
        <v>144</v>
      </c>
      <c r="H21" s="7"/>
      <c r="I21" s="4"/>
      <c r="J21" s="19"/>
      <c r="K21" s="16"/>
    </row>
    <row r="22" spans="1:11" x14ac:dyDescent="0.25">
      <c r="A22" s="15">
        <v>43560</v>
      </c>
      <c r="B22" s="4">
        <v>300197</v>
      </c>
      <c r="C22" s="4" t="s">
        <v>57</v>
      </c>
      <c r="D22" s="77">
        <v>2416.6799999999998</v>
      </c>
      <c r="E22" s="5"/>
      <c r="F22" s="6">
        <f t="shared" si="0"/>
        <v>85747.35000000002</v>
      </c>
      <c r="G22" s="9" t="s">
        <v>234</v>
      </c>
      <c r="H22" s="7" t="s">
        <v>93</v>
      </c>
      <c r="I22" s="4"/>
      <c r="J22" s="19"/>
      <c r="K22" s="16"/>
    </row>
    <row r="23" spans="1:11" x14ac:dyDescent="0.25">
      <c r="A23" s="15">
        <v>43560</v>
      </c>
      <c r="B23" s="4">
        <v>32019</v>
      </c>
      <c r="C23" s="4" t="s">
        <v>187</v>
      </c>
      <c r="D23" s="77">
        <v>99</v>
      </c>
      <c r="E23" s="5"/>
      <c r="F23" s="6">
        <f t="shared" si="0"/>
        <v>85648.35000000002</v>
      </c>
      <c r="G23" s="9" t="s">
        <v>72</v>
      </c>
      <c r="H23" s="7"/>
      <c r="I23" s="4"/>
      <c r="J23" s="19"/>
      <c r="K23" s="16"/>
    </row>
    <row r="24" spans="1:11" x14ac:dyDescent="0.25">
      <c r="A24" s="15">
        <v>43560</v>
      </c>
      <c r="B24" s="4">
        <v>309379</v>
      </c>
      <c r="C24" s="4" t="s">
        <v>171</v>
      </c>
      <c r="D24" s="77">
        <v>85648.35</v>
      </c>
      <c r="E24" s="5"/>
      <c r="F24" s="6">
        <f t="shared" si="0"/>
        <v>1.4551915228366852E-11</v>
      </c>
      <c r="G24" s="9" t="s">
        <v>233</v>
      </c>
      <c r="H24" s="7"/>
      <c r="I24" s="4"/>
      <c r="J24" s="19"/>
      <c r="K24" s="16"/>
    </row>
    <row r="25" spans="1:11" x14ac:dyDescent="0.25">
      <c r="A25" s="15">
        <v>43567</v>
      </c>
      <c r="B25" s="4">
        <v>158569</v>
      </c>
      <c r="C25" s="4" t="s">
        <v>47</v>
      </c>
      <c r="D25" s="77">
        <v>18125.79</v>
      </c>
      <c r="E25" s="5"/>
      <c r="F25" s="6">
        <f t="shared" si="0"/>
        <v>-18125.789999999986</v>
      </c>
      <c r="G25" s="9" t="s">
        <v>175</v>
      </c>
      <c r="H25" s="7"/>
      <c r="I25" s="4"/>
      <c r="J25" s="19"/>
      <c r="K25" s="16"/>
    </row>
    <row r="26" spans="1:11" x14ac:dyDescent="0.25">
      <c r="A26" s="15">
        <v>43567</v>
      </c>
      <c r="B26" s="4">
        <v>727220</v>
      </c>
      <c r="C26" s="4" t="s">
        <v>60</v>
      </c>
      <c r="D26" s="77"/>
      <c r="E26" s="77">
        <v>19051.46</v>
      </c>
      <c r="F26" s="6">
        <f t="shared" si="0"/>
        <v>925.67000000001281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43567</v>
      </c>
      <c r="B27" s="4">
        <v>300184</v>
      </c>
      <c r="C27" s="4" t="s">
        <v>57</v>
      </c>
      <c r="D27" s="77">
        <v>925.67000000000007</v>
      </c>
      <c r="E27" s="5"/>
      <c r="F27" s="6">
        <f t="shared" si="0"/>
        <v>1.2732925824820995E-11</v>
      </c>
      <c r="G27" s="9" t="s">
        <v>234</v>
      </c>
      <c r="H27" s="7" t="s">
        <v>86</v>
      </c>
      <c r="I27" s="4"/>
      <c r="J27" s="19"/>
      <c r="K27" s="16"/>
    </row>
    <row r="28" spans="1:11" x14ac:dyDescent="0.25">
      <c r="A28" s="15">
        <v>43571</v>
      </c>
      <c r="B28" s="4">
        <v>300199</v>
      </c>
      <c r="C28" s="4" t="s">
        <v>59</v>
      </c>
      <c r="D28" s="77">
        <v>4182.3</v>
      </c>
      <c r="E28" s="5"/>
      <c r="F28" s="6">
        <f t="shared" si="0"/>
        <v>-4182.2999999999874</v>
      </c>
      <c r="G28" s="9" t="s">
        <v>234</v>
      </c>
      <c r="H28" s="7" t="s">
        <v>88</v>
      </c>
      <c r="I28" s="4"/>
      <c r="J28" s="19"/>
      <c r="K28" s="16"/>
    </row>
    <row r="29" spans="1:11" x14ac:dyDescent="0.25">
      <c r="A29" s="15">
        <v>43571</v>
      </c>
      <c r="B29" s="4">
        <v>276573</v>
      </c>
      <c r="C29" s="4" t="s">
        <v>196</v>
      </c>
      <c r="D29" s="77">
        <v>2486.59</v>
      </c>
      <c r="E29" s="5"/>
      <c r="F29" s="6">
        <f t="shared" si="0"/>
        <v>-6668.8899999999876</v>
      </c>
      <c r="G29" s="9" t="s">
        <v>198</v>
      </c>
      <c r="H29" s="7" t="s">
        <v>202</v>
      </c>
      <c r="I29" s="4">
        <v>889202238</v>
      </c>
      <c r="J29" s="19">
        <v>1</v>
      </c>
      <c r="K29" s="16"/>
    </row>
    <row r="30" spans="1:11" x14ac:dyDescent="0.25">
      <c r="A30" s="15">
        <v>43571</v>
      </c>
      <c r="B30" s="4">
        <v>300304</v>
      </c>
      <c r="C30" s="4" t="s">
        <v>57</v>
      </c>
      <c r="D30" s="77">
        <v>1047.5999999999999</v>
      </c>
      <c r="E30" s="5"/>
      <c r="F30" s="6">
        <f t="shared" si="0"/>
        <v>-7716.489999999987</v>
      </c>
      <c r="G30" s="9" t="s">
        <v>173</v>
      </c>
      <c r="H30" s="7" t="s">
        <v>239</v>
      </c>
      <c r="I30" s="4">
        <v>2</v>
      </c>
      <c r="J30" s="19">
        <v>2</v>
      </c>
      <c r="K30" s="16">
        <v>43562</v>
      </c>
    </row>
    <row r="31" spans="1:11" x14ac:dyDescent="0.25">
      <c r="A31" s="15">
        <v>43571</v>
      </c>
      <c r="B31" s="4">
        <v>300310</v>
      </c>
      <c r="C31" s="4" t="s">
        <v>57</v>
      </c>
      <c r="D31" s="77">
        <v>4605.54</v>
      </c>
      <c r="E31" s="5"/>
      <c r="F31" s="6">
        <f t="shared" si="0"/>
        <v>-12322.029999999988</v>
      </c>
      <c r="G31" s="9" t="s">
        <v>173</v>
      </c>
      <c r="H31" s="7" t="s">
        <v>188</v>
      </c>
      <c r="I31" s="4">
        <v>8</v>
      </c>
      <c r="J31" s="19">
        <v>8</v>
      </c>
      <c r="K31" s="16">
        <v>43565</v>
      </c>
    </row>
    <row r="32" spans="1:11" x14ac:dyDescent="0.25">
      <c r="A32" s="15">
        <v>43571</v>
      </c>
      <c r="B32" s="4">
        <v>300308</v>
      </c>
      <c r="C32" s="4" t="s">
        <v>57</v>
      </c>
      <c r="D32" s="77">
        <v>6702.52</v>
      </c>
      <c r="E32" s="5"/>
      <c r="F32" s="6">
        <f t="shared" si="0"/>
        <v>-19024.549999999988</v>
      </c>
      <c r="G32" s="9" t="s">
        <v>173</v>
      </c>
      <c r="H32" s="7" t="s">
        <v>182</v>
      </c>
      <c r="I32" s="4">
        <v>17</v>
      </c>
      <c r="J32" s="19">
        <v>10</v>
      </c>
      <c r="K32" s="16">
        <v>43564</v>
      </c>
    </row>
    <row r="33" spans="1:11" x14ac:dyDescent="0.25">
      <c r="A33" s="15">
        <v>43571</v>
      </c>
      <c r="B33" s="4">
        <v>300305</v>
      </c>
      <c r="C33" s="4" t="s">
        <v>57</v>
      </c>
      <c r="D33" s="77">
        <v>7644.9800000000005</v>
      </c>
      <c r="E33" s="5"/>
      <c r="F33" s="6">
        <f t="shared" si="0"/>
        <v>-26669.529999999988</v>
      </c>
      <c r="G33" s="9" t="s">
        <v>173</v>
      </c>
      <c r="H33" s="7" t="s">
        <v>128</v>
      </c>
      <c r="I33" s="4">
        <v>35</v>
      </c>
      <c r="J33" s="19">
        <v>7</v>
      </c>
      <c r="K33" s="16">
        <v>43563</v>
      </c>
    </row>
    <row r="34" spans="1:11" x14ac:dyDescent="0.25">
      <c r="A34" s="15">
        <v>43571</v>
      </c>
      <c r="B34" s="4">
        <v>300306</v>
      </c>
      <c r="C34" s="4" t="s">
        <v>57</v>
      </c>
      <c r="D34" s="77">
        <v>44434.73</v>
      </c>
      <c r="E34" s="5"/>
      <c r="F34" s="6">
        <f t="shared" si="0"/>
        <v>-71104.259999999995</v>
      </c>
      <c r="G34" s="9" t="s">
        <v>173</v>
      </c>
      <c r="H34" s="7" t="s">
        <v>204</v>
      </c>
      <c r="I34" s="4">
        <v>20</v>
      </c>
      <c r="J34" s="19">
        <v>1</v>
      </c>
      <c r="K34" s="16">
        <v>43563</v>
      </c>
    </row>
    <row r="35" spans="1:11" x14ac:dyDescent="0.25">
      <c r="A35" s="15">
        <v>43571</v>
      </c>
      <c r="B35" s="4">
        <v>300307</v>
      </c>
      <c r="C35" s="4" t="s">
        <v>57</v>
      </c>
      <c r="D35" s="77">
        <v>13373.62</v>
      </c>
      <c r="E35" s="5"/>
      <c r="F35" s="6">
        <f t="shared" si="0"/>
        <v>-84477.87999999999</v>
      </c>
      <c r="G35" s="9" t="s">
        <v>173</v>
      </c>
      <c r="H35" s="7" t="s">
        <v>127</v>
      </c>
      <c r="I35" s="4">
        <v>64</v>
      </c>
      <c r="J35" s="19">
        <v>14</v>
      </c>
      <c r="K35" s="16">
        <v>43563</v>
      </c>
    </row>
    <row r="36" spans="1:11" x14ac:dyDescent="0.25">
      <c r="A36" s="15">
        <v>43571</v>
      </c>
      <c r="B36" s="4">
        <v>300309</v>
      </c>
      <c r="C36" s="4" t="s">
        <v>57</v>
      </c>
      <c r="D36" s="77">
        <v>16580.12</v>
      </c>
      <c r="E36" s="5"/>
      <c r="F36" s="6">
        <f t="shared" si="0"/>
        <v>-101057.99999999999</v>
      </c>
      <c r="G36" s="9" t="s">
        <v>173</v>
      </c>
      <c r="H36" s="7" t="s">
        <v>61</v>
      </c>
      <c r="I36" s="4">
        <v>32</v>
      </c>
      <c r="J36" s="19">
        <v>6</v>
      </c>
      <c r="K36" s="16">
        <v>43564</v>
      </c>
    </row>
    <row r="37" spans="1:11" x14ac:dyDescent="0.25">
      <c r="A37" s="15">
        <v>43571</v>
      </c>
      <c r="B37" s="4">
        <v>141697</v>
      </c>
      <c r="C37" s="4" t="s">
        <v>172</v>
      </c>
      <c r="D37" s="77">
        <v>2352</v>
      </c>
      <c r="E37" s="5"/>
      <c r="F37" s="6">
        <f t="shared" si="0"/>
        <v>-103409.99999999999</v>
      </c>
      <c r="G37" s="9" t="s">
        <v>34</v>
      </c>
      <c r="H37" s="7" t="s">
        <v>203</v>
      </c>
      <c r="I37" s="4">
        <v>423</v>
      </c>
      <c r="J37" s="19">
        <v>11</v>
      </c>
      <c r="K37" s="16">
        <v>43556</v>
      </c>
    </row>
    <row r="38" spans="1:11" x14ac:dyDescent="0.25">
      <c r="A38" s="15">
        <v>43571</v>
      </c>
      <c r="B38" s="4">
        <v>727220</v>
      </c>
      <c r="C38" s="4" t="s">
        <v>60</v>
      </c>
      <c r="D38" s="77"/>
      <c r="E38" s="77">
        <v>103410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43573</v>
      </c>
      <c r="B39" s="4">
        <v>498093</v>
      </c>
      <c r="C39" s="4" t="s">
        <v>53</v>
      </c>
      <c r="D39" s="77">
        <v>892.53</v>
      </c>
      <c r="E39" s="5"/>
      <c r="F39" s="6">
        <f t="shared" si="0"/>
        <v>-892.53</v>
      </c>
      <c r="G39" s="9" t="s">
        <v>245</v>
      </c>
      <c r="H39" s="7" t="s">
        <v>224</v>
      </c>
      <c r="I39" s="4">
        <v>26</v>
      </c>
      <c r="J39" s="19">
        <v>1</v>
      </c>
      <c r="K39" s="16"/>
    </row>
    <row r="40" spans="1:11" x14ac:dyDescent="0.25">
      <c r="A40" s="15">
        <v>43573</v>
      </c>
      <c r="B40" s="4">
        <v>497979</v>
      </c>
      <c r="C40" s="4" t="s">
        <v>53</v>
      </c>
      <c r="D40" s="77">
        <v>2978.15</v>
      </c>
      <c r="E40" s="5"/>
      <c r="F40" s="6">
        <f t="shared" si="0"/>
        <v>-3870.6800000000003</v>
      </c>
      <c r="G40" s="9" t="s">
        <v>245</v>
      </c>
      <c r="H40" s="7" t="s">
        <v>224</v>
      </c>
      <c r="I40" s="4">
        <v>21</v>
      </c>
      <c r="J40" s="19">
        <v>1</v>
      </c>
      <c r="K40" s="16"/>
    </row>
    <row r="41" spans="1:11" x14ac:dyDescent="0.25">
      <c r="A41" s="15">
        <v>43573</v>
      </c>
      <c r="B41" s="4">
        <v>892942</v>
      </c>
      <c r="C41" s="4" t="s">
        <v>54</v>
      </c>
      <c r="D41" s="77">
        <v>8143.3</v>
      </c>
      <c r="E41" s="5"/>
      <c r="F41" s="6">
        <f t="shared" si="0"/>
        <v>-12013.98</v>
      </c>
      <c r="G41" s="9" t="s">
        <v>29</v>
      </c>
      <c r="H41" s="7" t="s">
        <v>116</v>
      </c>
      <c r="I41" s="4">
        <v>12</v>
      </c>
      <c r="J41" s="19">
        <v>1</v>
      </c>
      <c r="K41" s="16"/>
    </row>
    <row r="42" spans="1:11" x14ac:dyDescent="0.25">
      <c r="A42" s="15">
        <v>43573</v>
      </c>
      <c r="B42" s="4">
        <v>498312</v>
      </c>
      <c r="C42" s="4" t="s">
        <v>53</v>
      </c>
      <c r="D42" s="77">
        <v>1158.6000000000001</v>
      </c>
      <c r="E42" s="5"/>
      <c r="F42" s="6">
        <f t="shared" si="0"/>
        <v>-13172.58</v>
      </c>
      <c r="G42" s="9" t="s">
        <v>236</v>
      </c>
      <c r="H42" s="7" t="s">
        <v>225</v>
      </c>
      <c r="I42" s="4">
        <v>49</v>
      </c>
      <c r="J42" s="19">
        <v>1</v>
      </c>
      <c r="K42" s="16"/>
    </row>
    <row r="43" spans="1:11" x14ac:dyDescent="0.25">
      <c r="A43" s="15">
        <v>43573</v>
      </c>
      <c r="B43" s="4">
        <v>727220</v>
      </c>
      <c r="C43" s="4" t="s">
        <v>60</v>
      </c>
      <c r="D43" s="77"/>
      <c r="E43" s="77">
        <v>16722.400000000001</v>
      </c>
      <c r="F43" s="6">
        <f t="shared" si="0"/>
        <v>3549.8200000000015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43573</v>
      </c>
      <c r="B44" s="4">
        <v>498202</v>
      </c>
      <c r="C44" s="4" t="s">
        <v>53</v>
      </c>
      <c r="D44" s="77">
        <v>3549.82</v>
      </c>
      <c r="E44" s="5"/>
      <c r="F44" s="6">
        <f t="shared" si="0"/>
        <v>1.3642420526593924E-12</v>
      </c>
      <c r="G44" s="9" t="s">
        <v>43</v>
      </c>
      <c r="H44" s="7" t="s">
        <v>134</v>
      </c>
      <c r="I44" s="4">
        <v>50</v>
      </c>
      <c r="J44" s="19">
        <v>1</v>
      </c>
      <c r="K44" s="16"/>
    </row>
    <row r="45" spans="1:11" x14ac:dyDescent="0.25">
      <c r="A45" s="15">
        <v>43577</v>
      </c>
      <c r="B45" s="4">
        <v>927397</v>
      </c>
      <c r="C45" s="4" t="s">
        <v>52</v>
      </c>
      <c r="D45" s="77">
        <v>469.2</v>
      </c>
      <c r="E45" s="5"/>
      <c r="F45" s="6">
        <f t="shared" si="0"/>
        <v>-469.19999999999862</v>
      </c>
      <c r="G45" s="9" t="s">
        <v>149</v>
      </c>
      <c r="H45" s="7" t="s">
        <v>160</v>
      </c>
      <c r="I45" s="4">
        <v>1344922</v>
      </c>
      <c r="J45" s="19">
        <v>1</v>
      </c>
      <c r="K45" s="16">
        <v>43560</v>
      </c>
    </row>
    <row r="46" spans="1:11" x14ac:dyDescent="0.25">
      <c r="A46" s="15">
        <v>43577</v>
      </c>
      <c r="B46" s="4">
        <v>727220</v>
      </c>
      <c r="C46" s="4" t="s">
        <v>60</v>
      </c>
      <c r="D46" s="77"/>
      <c r="E46" s="77">
        <v>469.2</v>
      </c>
      <c r="F46" s="6">
        <f t="shared" si="0"/>
        <v>1.3642420526593924E-12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43578</v>
      </c>
      <c r="B47" s="4">
        <v>727220</v>
      </c>
      <c r="C47" s="4" t="s">
        <v>60</v>
      </c>
      <c r="D47" s="77"/>
      <c r="E47" s="77">
        <v>41322.629999999997</v>
      </c>
      <c r="F47" s="6">
        <f t="shared" si="0"/>
        <v>41322.629999999997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43578</v>
      </c>
      <c r="B48" s="4">
        <v>151054</v>
      </c>
      <c r="C48" s="4" t="s">
        <v>47</v>
      </c>
      <c r="D48" s="77">
        <v>41482.629999999997</v>
      </c>
      <c r="E48" s="5"/>
      <c r="F48" s="6">
        <f t="shared" si="0"/>
        <v>-160</v>
      </c>
      <c r="G48" s="9" t="s">
        <v>150</v>
      </c>
      <c r="H48" s="7"/>
      <c r="I48" s="4"/>
      <c r="J48" s="19"/>
      <c r="K48" s="16"/>
    </row>
    <row r="49" spans="1:11" x14ac:dyDescent="0.25">
      <c r="A49" s="15">
        <v>43578</v>
      </c>
      <c r="B49" s="4">
        <v>150432</v>
      </c>
      <c r="C49" s="4" t="s">
        <v>44</v>
      </c>
      <c r="D49" s="77"/>
      <c r="E49" s="77">
        <v>160</v>
      </c>
      <c r="F49" s="6">
        <f t="shared" si="0"/>
        <v>0</v>
      </c>
      <c r="G49" s="9" t="s">
        <v>214</v>
      </c>
      <c r="H49" s="7"/>
      <c r="I49" s="4"/>
      <c r="J49" s="19"/>
      <c r="K49" s="16"/>
    </row>
    <row r="50" spans="1:11" x14ac:dyDescent="0.25">
      <c r="A50" s="15">
        <v>43579</v>
      </c>
      <c r="B50" s="4">
        <v>727220</v>
      </c>
      <c r="C50" s="4" t="s">
        <v>60</v>
      </c>
      <c r="D50" s="77"/>
      <c r="E50" s="77">
        <v>4127.42</v>
      </c>
      <c r="F50" s="6">
        <f t="shared" si="0"/>
        <v>4127.42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43579</v>
      </c>
      <c r="B51" s="4">
        <v>124809</v>
      </c>
      <c r="C51" s="4" t="s">
        <v>172</v>
      </c>
      <c r="D51" s="77">
        <v>4127.42</v>
      </c>
      <c r="E51" s="5"/>
      <c r="F51" s="6">
        <f t="shared" si="0"/>
        <v>0</v>
      </c>
      <c r="G51" s="9" t="s">
        <v>178</v>
      </c>
      <c r="H51" s="7"/>
      <c r="I51" s="4"/>
      <c r="J51" s="19"/>
      <c r="K51" s="16"/>
    </row>
    <row r="52" spans="1:11" x14ac:dyDescent="0.25">
      <c r="A52" s="15">
        <v>43584</v>
      </c>
      <c r="B52" s="4">
        <v>229418</v>
      </c>
      <c r="C52" s="4" t="s">
        <v>44</v>
      </c>
      <c r="D52" s="77"/>
      <c r="E52" s="77">
        <v>99</v>
      </c>
      <c r="F52" s="6">
        <f t="shared" si="0"/>
        <v>99</v>
      </c>
      <c r="G52" s="9" t="s">
        <v>214</v>
      </c>
      <c r="H52" s="7"/>
      <c r="I52" s="4"/>
      <c r="J52" s="19"/>
      <c r="K52" s="16"/>
    </row>
    <row r="53" spans="1:11" x14ac:dyDescent="0.25">
      <c r="A53" s="15">
        <v>43585</v>
      </c>
      <c r="B53" s="4">
        <v>216658</v>
      </c>
      <c r="C53" s="4" t="s">
        <v>47</v>
      </c>
      <c r="D53" s="77">
        <v>17839.080000000002</v>
      </c>
      <c r="E53" s="5"/>
      <c r="F53" s="6">
        <f t="shared" si="0"/>
        <v>-17740.080000000002</v>
      </c>
      <c r="G53" s="9" t="s">
        <v>175</v>
      </c>
      <c r="H53" s="7"/>
      <c r="I53" s="4"/>
      <c r="J53" s="19"/>
      <c r="K53" s="16"/>
    </row>
    <row r="54" spans="1:11" x14ac:dyDescent="0.25">
      <c r="A54" s="15">
        <v>43585</v>
      </c>
      <c r="B54" s="4">
        <v>727220</v>
      </c>
      <c r="C54" s="4" t="s">
        <v>60</v>
      </c>
      <c r="D54" s="77"/>
      <c r="E54" s="77">
        <v>17740.080000000002</v>
      </c>
      <c r="F54" s="6">
        <f t="shared" si="0"/>
        <v>0</v>
      </c>
      <c r="G54" s="9" t="s">
        <v>144</v>
      </c>
      <c r="H54" s="7"/>
      <c r="I54" s="4"/>
      <c r="J54" s="19"/>
      <c r="K54" s="16"/>
    </row>
    <row r="55" spans="1:11" x14ac:dyDescent="0.25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 x14ac:dyDescent="0.3">
      <c r="A56" s="152" t="s">
        <v>12</v>
      </c>
      <c r="B56" s="153"/>
      <c r="C56" s="21"/>
      <c r="D56" s="78">
        <f>SUM(D10:D55)</f>
        <v>486735.19999999995</v>
      </c>
      <c r="E56" s="40">
        <f>SUM(E10:E55)</f>
        <v>486735.20000000007</v>
      </c>
      <c r="F56" s="22">
        <f>F9-D56+E56</f>
        <v>0</v>
      </c>
      <c r="G56" s="10"/>
      <c r="H56" s="18"/>
      <c r="I56" s="17"/>
      <c r="J56" s="20"/>
      <c r="K56" s="25"/>
    </row>
    <row r="57" spans="1:11" x14ac:dyDescent="0.25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 x14ac:dyDescent="0.25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 x14ac:dyDescent="0.25">
      <c r="A61" s="149" t="s">
        <v>123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</row>
    <row r="62" spans="1:11" ht="18" customHeight="1" x14ac:dyDescent="0.25"/>
    <row r="63" spans="1:11" ht="18" customHeight="1" x14ac:dyDescent="0.3">
      <c r="A63" s="150" t="s">
        <v>258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  <row r="64" spans="1:11" x14ac:dyDescent="0.25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 x14ac:dyDescent="0.25">
      <c r="A65" s="154" t="s">
        <v>21</v>
      </c>
      <c r="B65" s="155"/>
      <c r="C65" s="155"/>
      <c r="D65" s="155"/>
      <c r="E65" s="156"/>
      <c r="F65" s="3"/>
      <c r="G65" s="157" t="s">
        <v>20</v>
      </c>
      <c r="H65" s="157"/>
      <c r="I65" s="157"/>
      <c r="J65" s="157"/>
      <c r="K65" s="24"/>
    </row>
    <row r="66" spans="1:11" x14ac:dyDescent="0.25">
      <c r="A66" s="28" t="s">
        <v>213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146</v>
      </c>
      <c r="H66" s="26"/>
      <c r="I66" s="158">
        <f>SUMIF($G$8:$G$55,G66,$E$8:$E$55)</f>
        <v>265997.75</v>
      </c>
      <c r="J66" s="159"/>
      <c r="K66" s="24"/>
    </row>
    <row r="67" spans="1:11" x14ac:dyDescent="0.25">
      <c r="A67" s="27" t="s">
        <v>148</v>
      </c>
      <c r="B67" s="63"/>
      <c r="C67" s="63"/>
      <c r="D67" s="80"/>
      <c r="E67" s="29">
        <f t="shared" si="1"/>
        <v>178000</v>
      </c>
      <c r="F67" s="3"/>
      <c r="G67" s="160" t="s">
        <v>144</v>
      </c>
      <c r="H67" s="161"/>
      <c r="I67" s="158">
        <f>SUMIF($G$8:$G$55,G67,$E$8:$E$55)</f>
        <v>220478.45</v>
      </c>
      <c r="J67" s="159"/>
      <c r="K67" s="24"/>
    </row>
    <row r="68" spans="1:11" x14ac:dyDescent="0.25">
      <c r="A68" s="27" t="s">
        <v>173</v>
      </c>
      <c r="B68" s="63"/>
      <c r="C68" s="63"/>
      <c r="D68" s="80"/>
      <c r="E68" s="29">
        <f t="shared" si="1"/>
        <v>96641.51</v>
      </c>
      <c r="F68" s="3"/>
      <c r="G68" s="160" t="s">
        <v>252</v>
      </c>
      <c r="H68" s="161"/>
      <c r="I68" s="158">
        <f>SUMIF($G$8:$G$55,G68,$E$8:$E$55)</f>
        <v>0</v>
      </c>
      <c r="J68" s="159"/>
      <c r="K68" s="24"/>
    </row>
    <row r="69" spans="1:11" x14ac:dyDescent="0.25">
      <c r="A69" s="27" t="s">
        <v>176</v>
      </c>
      <c r="B69" s="63"/>
      <c r="C69" s="63"/>
      <c r="D69" s="80"/>
      <c r="E69" s="29">
        <f t="shared" si="1"/>
        <v>0</v>
      </c>
      <c r="F69" s="3"/>
      <c r="G69" s="160" t="s">
        <v>214</v>
      </c>
      <c r="H69" s="161"/>
      <c r="I69" s="158">
        <f>SUMIF($G$8:$G$55,G69,$E$8:$E$55)</f>
        <v>259</v>
      </c>
      <c r="J69" s="159"/>
      <c r="K69" s="24"/>
    </row>
    <row r="70" spans="1:11" x14ac:dyDescent="0.25">
      <c r="A70" s="27" t="s">
        <v>223</v>
      </c>
      <c r="B70" s="63"/>
      <c r="C70" s="63"/>
      <c r="D70" s="80"/>
      <c r="E70" s="29">
        <f t="shared" si="1"/>
        <v>0</v>
      </c>
      <c r="F70" s="3"/>
      <c r="G70" s="62"/>
      <c r="H70" s="26"/>
      <c r="I70" s="158">
        <f>SUMIF($G$8:$G$55,G70,$E$8:$E$55)</f>
        <v>0</v>
      </c>
      <c r="J70" s="159"/>
      <c r="K70" s="24"/>
    </row>
    <row r="71" spans="1:11" x14ac:dyDescent="0.25">
      <c r="A71" s="27" t="s">
        <v>174</v>
      </c>
      <c r="B71" s="63"/>
      <c r="C71" s="63"/>
      <c r="D71" s="80"/>
      <c r="E71" s="29">
        <f t="shared" si="1"/>
        <v>11400</v>
      </c>
      <c r="F71" s="3"/>
      <c r="G71" s="47" t="s">
        <v>22</v>
      </c>
      <c r="H71" s="48"/>
      <c r="I71" s="164">
        <f>SUM(I66:J70)</f>
        <v>486735.2</v>
      </c>
      <c r="J71" s="165"/>
      <c r="K71" s="61">
        <f>E56-I71</f>
        <v>0</v>
      </c>
    </row>
    <row r="72" spans="1:11" x14ac:dyDescent="0.25">
      <c r="A72" s="62" t="s">
        <v>201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1" x14ac:dyDescent="0.25">
      <c r="A73" s="27" t="s">
        <v>234</v>
      </c>
      <c r="B73" s="63"/>
      <c r="C73" s="63"/>
      <c r="D73" s="80"/>
      <c r="E73" s="29">
        <f t="shared" si="1"/>
        <v>10929.02</v>
      </c>
      <c r="F73" s="3"/>
      <c r="G73" s="36" t="s">
        <v>64</v>
      </c>
      <c r="H73" s="37"/>
      <c r="I73" s="66"/>
      <c r="J73" s="67"/>
    </row>
    <row r="74" spans="1:11" x14ac:dyDescent="0.25">
      <c r="A74" s="27" t="s">
        <v>25</v>
      </c>
      <c r="B74" s="63"/>
      <c r="C74" s="63"/>
      <c r="D74" s="80"/>
      <c r="E74" s="29">
        <f t="shared" si="1"/>
        <v>0</v>
      </c>
      <c r="F74" s="3"/>
      <c r="G74" s="116" t="s">
        <v>19</v>
      </c>
      <c r="H74" s="117"/>
      <c r="I74" s="158">
        <f>'CEF Março 2019'!I81:J81</f>
        <v>202897.81999999995</v>
      </c>
      <c r="J74" s="159"/>
    </row>
    <row r="75" spans="1:11" x14ac:dyDescent="0.25">
      <c r="A75" s="27" t="s">
        <v>233</v>
      </c>
      <c r="B75" s="63"/>
      <c r="C75" s="63"/>
      <c r="D75" s="80"/>
      <c r="E75" s="29">
        <f t="shared" si="1"/>
        <v>85648.35</v>
      </c>
      <c r="F75" s="3"/>
      <c r="G75" s="27" t="s">
        <v>148</v>
      </c>
      <c r="H75" s="117"/>
      <c r="I75" s="158">
        <f>SUMIF($G$8:$G$55,G75,$D$8:$D$55)</f>
        <v>178000</v>
      </c>
      <c r="J75" s="159"/>
    </row>
    <row r="76" spans="1:11" x14ac:dyDescent="0.25">
      <c r="A76" s="27" t="s">
        <v>199</v>
      </c>
      <c r="B76" s="63"/>
      <c r="C76" s="63"/>
      <c r="D76" s="80"/>
      <c r="E76" s="29">
        <f t="shared" si="1"/>
        <v>0</v>
      </c>
      <c r="F76" s="3"/>
      <c r="G76" s="160" t="s">
        <v>144</v>
      </c>
      <c r="H76" s="161"/>
      <c r="I76" s="158">
        <f>-SUMIF($G$8:$G$55,G76,$E$8:$E$55)</f>
        <v>-220478.45</v>
      </c>
      <c r="J76" s="159"/>
    </row>
    <row r="77" spans="1:11" x14ac:dyDescent="0.25">
      <c r="A77" s="27" t="s">
        <v>29</v>
      </c>
      <c r="B77" s="63"/>
      <c r="C77" s="63"/>
      <c r="D77" s="80"/>
      <c r="E77" s="29">
        <f t="shared" si="1"/>
        <v>8143.3</v>
      </c>
      <c r="F77" s="3"/>
      <c r="G77" s="116" t="s">
        <v>30</v>
      </c>
      <c r="H77" s="117"/>
      <c r="I77" s="158">
        <v>1225.8800000000001</v>
      </c>
      <c r="J77" s="159"/>
    </row>
    <row r="78" spans="1:11" x14ac:dyDescent="0.25">
      <c r="A78" s="27" t="s">
        <v>245</v>
      </c>
      <c r="B78" s="63"/>
      <c r="C78" s="63"/>
      <c r="D78" s="80"/>
      <c r="E78" s="29">
        <f t="shared" si="1"/>
        <v>3870.6800000000003</v>
      </c>
      <c r="F78" s="3"/>
      <c r="G78" s="30"/>
      <c r="H78" s="31"/>
      <c r="I78" s="162"/>
      <c r="J78" s="163"/>
    </row>
    <row r="79" spans="1:11" x14ac:dyDescent="0.25">
      <c r="A79" s="27" t="s">
        <v>236</v>
      </c>
      <c r="B79" s="63"/>
      <c r="C79" s="63"/>
      <c r="D79" s="80"/>
      <c r="E79" s="29">
        <f t="shared" si="1"/>
        <v>1158.6000000000001</v>
      </c>
      <c r="F79" s="3"/>
      <c r="G79" s="32" t="s">
        <v>18</v>
      </c>
      <c r="H79" s="31"/>
      <c r="I79" s="176">
        <f>SUM(I74:J77)</f>
        <v>161645.24999999994</v>
      </c>
      <c r="J79" s="177"/>
    </row>
    <row r="80" spans="1:11" x14ac:dyDescent="0.25">
      <c r="A80" s="27" t="s">
        <v>198</v>
      </c>
      <c r="B80" s="63"/>
      <c r="C80" s="63"/>
      <c r="D80" s="80"/>
      <c r="E80" s="29">
        <f t="shared" si="1"/>
        <v>2486.59</v>
      </c>
      <c r="F80" s="3"/>
      <c r="G80" s="49"/>
      <c r="H80" s="41"/>
      <c r="I80" s="41"/>
      <c r="J80" s="115"/>
      <c r="K80" s="24"/>
    </row>
    <row r="81" spans="1:13" x14ac:dyDescent="0.25">
      <c r="A81" s="27" t="s">
        <v>28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178"/>
      <c r="J81" s="179"/>
      <c r="K81" s="24"/>
    </row>
    <row r="82" spans="1:13" x14ac:dyDescent="0.25">
      <c r="A82" s="27" t="s">
        <v>246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170">
        <f>'CEF Março 2019'!I88:J88</f>
        <v>0</v>
      </c>
      <c r="J82" s="171"/>
      <c r="K82" s="24"/>
    </row>
    <row r="83" spans="1:13" x14ac:dyDescent="0.25">
      <c r="A83" s="27" t="s">
        <v>149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17"/>
      <c r="I83" s="158">
        <f>SUMIF($G$8:$G$55,G83,$E$8:$E$55)</f>
        <v>0</v>
      </c>
      <c r="J83" s="159"/>
      <c r="K83" s="24"/>
    </row>
    <row r="84" spans="1:13" x14ac:dyDescent="0.25">
      <c r="A84" s="27" t="s">
        <v>200</v>
      </c>
      <c r="B84" s="63"/>
      <c r="C84" s="63"/>
      <c r="D84" s="80"/>
      <c r="E84" s="29">
        <f t="shared" si="1"/>
        <v>0</v>
      </c>
      <c r="F84" s="3"/>
      <c r="G84" s="116" t="s">
        <v>14</v>
      </c>
      <c r="H84" s="117"/>
      <c r="I84" s="158">
        <f>-SUMIF($G$8:$G$55,G84,$D$8:$D$55)</f>
        <v>0</v>
      </c>
      <c r="J84" s="159"/>
      <c r="K84" s="24"/>
    </row>
    <row r="85" spans="1:13" x14ac:dyDescent="0.25">
      <c r="A85" s="27" t="s">
        <v>150</v>
      </c>
      <c r="B85" s="41"/>
      <c r="C85" s="41"/>
      <c r="D85" s="80"/>
      <c r="E85" s="29">
        <f t="shared" si="1"/>
        <v>41482.629999999997</v>
      </c>
      <c r="F85" s="3"/>
      <c r="G85" s="30"/>
      <c r="H85" s="31"/>
      <c r="I85" s="162"/>
      <c r="J85" s="163"/>
      <c r="K85" s="24"/>
    </row>
    <row r="86" spans="1:13" x14ac:dyDescent="0.25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164">
        <f>SUM(I82:J85)</f>
        <v>0</v>
      </c>
      <c r="J86" s="165"/>
      <c r="K86" s="24"/>
    </row>
    <row r="87" spans="1:13" x14ac:dyDescent="0.25">
      <c r="A87" s="27" t="s">
        <v>175</v>
      </c>
      <c r="B87" s="63"/>
      <c r="C87" s="63"/>
      <c r="D87" s="80"/>
      <c r="E87" s="29">
        <f t="shared" si="1"/>
        <v>35964.870000000003</v>
      </c>
      <c r="F87" s="3"/>
      <c r="G87" s="49"/>
      <c r="H87" s="41"/>
      <c r="I87" s="41"/>
      <c r="J87" s="115"/>
      <c r="K87" s="24"/>
    </row>
    <row r="88" spans="1:13" x14ac:dyDescent="0.25">
      <c r="A88" s="27" t="s">
        <v>235</v>
      </c>
      <c r="B88" s="63"/>
      <c r="C88" s="63"/>
      <c r="D88" s="80"/>
      <c r="E88" s="29">
        <f t="shared" si="1"/>
        <v>412.21000000000004</v>
      </c>
      <c r="F88" s="3"/>
      <c r="G88" s="36" t="s">
        <v>16</v>
      </c>
      <c r="H88" s="37"/>
      <c r="I88" s="66"/>
      <c r="J88" s="67"/>
      <c r="K88" s="24"/>
    </row>
    <row r="89" spans="1:13" x14ac:dyDescent="0.25">
      <c r="A89" s="27" t="s">
        <v>43</v>
      </c>
      <c r="B89" s="63"/>
      <c r="C89" s="63"/>
      <c r="D89" s="80"/>
      <c r="E89" s="29">
        <f t="shared" si="1"/>
        <v>3549.82</v>
      </c>
      <c r="F89" s="3"/>
      <c r="G89" s="116" t="s">
        <v>19</v>
      </c>
      <c r="H89" s="117"/>
      <c r="I89" s="172">
        <f>'CEF Março 2019'!I95:J95</f>
        <v>32000.429999999993</v>
      </c>
      <c r="J89" s="173"/>
      <c r="K89" s="24"/>
    </row>
    <row r="90" spans="1:13" x14ac:dyDescent="0.25">
      <c r="A90" s="27" t="s">
        <v>237</v>
      </c>
      <c r="B90" s="63"/>
      <c r="C90" s="63"/>
      <c r="D90" s="80"/>
      <c r="E90" s="29">
        <f t="shared" si="1"/>
        <v>0</v>
      </c>
      <c r="F90" s="3"/>
      <c r="G90" s="116" t="s">
        <v>42</v>
      </c>
      <c r="H90" s="117"/>
      <c r="I90" s="174">
        <f>249997.75+16000+3281.74</f>
        <v>269279.49</v>
      </c>
      <c r="J90" s="175"/>
      <c r="K90" s="24"/>
    </row>
    <row r="91" spans="1:13" x14ac:dyDescent="0.25">
      <c r="A91" s="27" t="s">
        <v>178</v>
      </c>
      <c r="B91" s="63"/>
      <c r="C91" s="63"/>
      <c r="D91" s="80"/>
      <c r="E91" s="29">
        <f t="shared" si="1"/>
        <v>4127.42</v>
      </c>
      <c r="F91" s="3"/>
      <c r="G91" s="116" t="s">
        <v>146</v>
      </c>
      <c r="H91" s="117"/>
      <c r="I91" s="158">
        <f>-SUMIF($G$8:$G$55,G91,$E$8:$E$55)</f>
        <v>-265997.75</v>
      </c>
      <c r="J91" s="159"/>
      <c r="K91" s="24"/>
    </row>
    <row r="92" spans="1:13" x14ac:dyDescent="0.25">
      <c r="A92" s="27" t="s">
        <v>145</v>
      </c>
      <c r="B92" s="63"/>
      <c r="C92" s="63"/>
      <c r="D92" s="80"/>
      <c r="E92" s="29">
        <f t="shared" si="1"/>
        <v>0</v>
      </c>
      <c r="F92" s="3"/>
      <c r="G92" s="30"/>
      <c r="H92" s="31"/>
      <c r="I92" s="168"/>
      <c r="J92" s="169"/>
      <c r="K92" s="24"/>
    </row>
    <row r="93" spans="1:13" x14ac:dyDescent="0.25">
      <c r="A93" s="27" t="s">
        <v>34</v>
      </c>
      <c r="B93" s="63"/>
      <c r="C93" s="63"/>
      <c r="D93" s="80"/>
      <c r="E93" s="29">
        <f t="shared" si="1"/>
        <v>2352</v>
      </c>
      <c r="F93" s="3"/>
      <c r="G93" s="32" t="s">
        <v>18</v>
      </c>
      <c r="H93" s="31"/>
      <c r="I93" s="176">
        <f>SUM(I89:J92)</f>
        <v>35282.169999999984</v>
      </c>
      <c r="J93" s="177"/>
      <c r="K93" s="24"/>
      <c r="L93" s="46">
        <f>I93-I89</f>
        <v>3281.7399999999907</v>
      </c>
      <c r="M93" s="39"/>
    </row>
    <row r="94" spans="1:13" x14ac:dyDescent="0.25">
      <c r="A94" s="27" t="s">
        <v>177</v>
      </c>
      <c r="B94" s="63"/>
      <c r="C94" s="63"/>
      <c r="D94" s="80"/>
      <c r="E94" s="29">
        <f t="shared" si="1"/>
        <v>0</v>
      </c>
      <c r="F94" s="3"/>
      <c r="G94" s="27"/>
      <c r="H94" s="26"/>
      <c r="I94" s="26"/>
      <c r="J94" s="42"/>
      <c r="K94" s="24"/>
    </row>
    <row r="95" spans="1:13" x14ac:dyDescent="0.25">
      <c r="A95" s="27" t="s">
        <v>72</v>
      </c>
      <c r="B95" s="63"/>
      <c r="C95" s="63"/>
      <c r="D95" s="80"/>
      <c r="E95" s="29">
        <f t="shared" si="1"/>
        <v>99</v>
      </c>
      <c r="F95" s="3"/>
      <c r="G95" s="53" t="s">
        <v>39</v>
      </c>
      <c r="H95" s="54"/>
      <c r="I95" s="54"/>
      <c r="J95" s="55"/>
      <c r="K95" s="24"/>
    </row>
    <row r="96" spans="1:13" x14ac:dyDescent="0.25">
      <c r="A96" s="27" t="s">
        <v>120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170">
        <f>'CEF Março 2019'!I102:J102</f>
        <v>35964.87000000001</v>
      </c>
      <c r="J96" s="171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27" t="s">
        <v>259</v>
      </c>
      <c r="H97" s="41"/>
      <c r="I97" s="158">
        <v>15533.58</v>
      </c>
      <c r="J97" s="159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27"/>
      <c r="H98" s="56"/>
      <c r="I98" s="158"/>
      <c r="J98" s="159"/>
      <c r="K98" s="24"/>
    </row>
    <row r="99" spans="1:11" x14ac:dyDescent="0.25">
      <c r="A99" s="27"/>
      <c r="B99" s="63"/>
      <c r="C99" s="63"/>
      <c r="D99" s="80"/>
      <c r="E99" s="29">
        <f t="shared" si="1"/>
        <v>0</v>
      </c>
      <c r="F99" s="3"/>
      <c r="G99" s="59" t="s">
        <v>175</v>
      </c>
      <c r="H99" s="60"/>
      <c r="I99" s="168">
        <f>-SUMIF($G$8:$G$55,G99,$D$8:$D$55)</f>
        <v>-35964.870000000003</v>
      </c>
      <c r="J99" s="169"/>
      <c r="K99" s="24"/>
    </row>
    <row r="100" spans="1:11" x14ac:dyDescent="0.25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164">
        <f>SUM(I96:J99)</f>
        <v>15533.580000000009</v>
      </c>
      <c r="J100" s="165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15"/>
      <c r="K101" s="24"/>
    </row>
    <row r="102" spans="1:11" x14ac:dyDescent="0.25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 x14ac:dyDescent="0.25">
      <c r="A103" s="30"/>
      <c r="B103" s="85"/>
      <c r="C103" s="85"/>
      <c r="D103" s="86"/>
      <c r="E103" s="87"/>
      <c r="F103" s="3"/>
      <c r="G103" s="27" t="s">
        <v>260</v>
      </c>
      <c r="H103" s="117"/>
      <c r="I103" s="174">
        <v>31311.21</v>
      </c>
      <c r="J103" s="175"/>
      <c r="K103" s="24"/>
    </row>
    <row r="104" spans="1:11" x14ac:dyDescent="0.25">
      <c r="A104" s="166" t="s">
        <v>22</v>
      </c>
      <c r="B104" s="167"/>
      <c r="C104" s="167"/>
      <c r="D104" s="81"/>
      <c r="E104" s="35">
        <f>SUM(E66:E102)</f>
        <v>486735.2</v>
      </c>
      <c r="F104" s="3"/>
      <c r="G104" s="27"/>
      <c r="H104" s="117"/>
      <c r="I104" s="174"/>
      <c r="J104" s="175"/>
      <c r="K104" s="24"/>
    </row>
    <row r="105" spans="1:11" x14ac:dyDescent="0.25">
      <c r="E105" s="46">
        <f>D56-E104</f>
        <v>0</v>
      </c>
      <c r="F105" s="3"/>
      <c r="G105" s="27"/>
      <c r="H105" s="41"/>
      <c r="I105" s="182"/>
      <c r="J105" s="183"/>
      <c r="K105" s="24"/>
    </row>
    <row r="106" spans="1:11" x14ac:dyDescent="0.25">
      <c r="F106" s="3"/>
      <c r="G106" s="89" t="s">
        <v>18</v>
      </c>
      <c r="H106" s="88"/>
      <c r="I106" s="164">
        <f>SUM(I103:J105)</f>
        <v>31311.21</v>
      </c>
      <c r="J106" s="165"/>
      <c r="K106" s="24"/>
    </row>
    <row r="107" spans="1:11" x14ac:dyDescent="0.25">
      <c r="A107" s="27"/>
      <c r="B107" s="63"/>
      <c r="C107" s="63"/>
      <c r="D107" s="80"/>
      <c r="K107" s="24"/>
    </row>
    <row r="108" spans="1:11" x14ac:dyDescent="0.25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 x14ac:dyDescent="0.25">
      <c r="D109" s="111"/>
      <c r="F109" s="3"/>
      <c r="G109" s="45"/>
      <c r="H109" s="45"/>
      <c r="I109" s="69"/>
      <c r="J109" s="69"/>
      <c r="K109" s="24"/>
    </row>
    <row r="111" spans="1:11" x14ac:dyDescent="0.25">
      <c r="E111" s="46"/>
    </row>
    <row r="112" spans="1:11" x14ac:dyDescent="0.25">
      <c r="E112" s="46"/>
    </row>
    <row r="115" spans="5:5" x14ac:dyDescent="0.25">
      <c r="E115" s="46"/>
    </row>
  </sheetData>
  <mergeCells count="46"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A63:K63"/>
    <mergeCell ref="A65:E65"/>
    <mergeCell ref="G65:J65"/>
    <mergeCell ref="I66:J66"/>
    <mergeCell ref="G67:H67"/>
    <mergeCell ref="I67:J67"/>
    <mergeCell ref="A61:K61"/>
    <mergeCell ref="A2:K2"/>
    <mergeCell ref="A4:K4"/>
    <mergeCell ref="A6:F6"/>
    <mergeCell ref="G6:K6"/>
    <mergeCell ref="A56:B5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M114"/>
  <sheetViews>
    <sheetView topLeftCell="A70" workbookViewId="0">
      <selection activeCell="I88" sqref="I88:J88"/>
    </sheetView>
  </sheetViews>
  <sheetFormatPr defaultRowHeight="15" x14ac:dyDescent="0.25"/>
  <cols>
    <col min="1" max="1" width="10.42578125" style="121" bestFit="1" customWidth="1"/>
    <col min="2" max="2" width="11.42578125" style="121" bestFit="1" customWidth="1"/>
    <col min="3" max="3" width="41.140625" style="121" bestFit="1" customWidth="1"/>
    <col min="4" max="4" width="12.42578125" style="74" bestFit="1" customWidth="1"/>
    <col min="5" max="5" width="13.28515625" style="121" bestFit="1" customWidth="1"/>
    <col min="6" max="6" width="12.42578125" style="121" bestFit="1" customWidth="1"/>
    <col min="7" max="7" width="45.140625" style="121" bestFit="1" customWidth="1"/>
    <col min="8" max="8" width="47" style="121" bestFit="1" customWidth="1"/>
    <col min="9" max="9" width="10" style="121" bestFit="1" customWidth="1"/>
    <col min="10" max="10" width="4.7109375" style="1" bestFit="1" customWidth="1"/>
    <col min="11" max="11" width="11" style="73" bestFit="1" customWidth="1"/>
    <col min="12" max="12" width="10.5703125" style="121" bestFit="1" customWidth="1"/>
    <col min="13" max="13" width="13.28515625" style="121" bestFit="1" customWidth="1"/>
    <col min="14" max="16384" width="9.140625" style="121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261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Abril 2019'!F56</f>
        <v>0</v>
      </c>
      <c r="G9" s="9"/>
      <c r="H9" s="7"/>
      <c r="I9" s="4"/>
      <c r="J9" s="19"/>
      <c r="K9" s="16"/>
    </row>
    <row r="10" spans="1:11" x14ac:dyDescent="0.25">
      <c r="A10" s="15">
        <v>43587</v>
      </c>
      <c r="B10" s="4">
        <v>300311</v>
      </c>
      <c r="C10" s="4" t="s">
        <v>59</v>
      </c>
      <c r="D10" s="77">
        <v>3081.02</v>
      </c>
      <c r="E10" s="5"/>
      <c r="F10" s="6">
        <f t="shared" ref="F10:F53" si="0">F9-D10+E10</f>
        <v>-3081.02</v>
      </c>
      <c r="G10" s="9" t="s">
        <v>234</v>
      </c>
      <c r="H10" s="7" t="s">
        <v>106</v>
      </c>
      <c r="I10" s="4"/>
      <c r="J10" s="19"/>
      <c r="K10" s="16"/>
    </row>
    <row r="11" spans="1:11" x14ac:dyDescent="0.25">
      <c r="A11" s="15">
        <v>43587</v>
      </c>
      <c r="B11" s="4">
        <v>776443</v>
      </c>
      <c r="C11" s="4" t="s">
        <v>52</v>
      </c>
      <c r="D11" s="77">
        <v>11650</v>
      </c>
      <c r="E11" s="5"/>
      <c r="F11" s="6">
        <f t="shared" si="0"/>
        <v>-14731.02</v>
      </c>
      <c r="G11" s="9" t="s">
        <v>174</v>
      </c>
      <c r="H11" s="7" t="s">
        <v>45</v>
      </c>
      <c r="I11" s="4">
        <v>222204</v>
      </c>
      <c r="J11" s="19">
        <v>14</v>
      </c>
      <c r="K11" s="16">
        <v>43592</v>
      </c>
    </row>
    <row r="12" spans="1:11" x14ac:dyDescent="0.25">
      <c r="A12" s="15">
        <v>43587</v>
      </c>
      <c r="B12" s="4">
        <v>300312</v>
      </c>
      <c r="C12" s="4" t="s">
        <v>57</v>
      </c>
      <c r="D12" s="77">
        <v>3987.21</v>
      </c>
      <c r="E12" s="5"/>
      <c r="F12" s="6">
        <f t="shared" si="0"/>
        <v>-18718.23</v>
      </c>
      <c r="G12" s="9" t="s">
        <v>234</v>
      </c>
      <c r="H12" s="7" t="s">
        <v>115</v>
      </c>
      <c r="I12" s="4"/>
      <c r="J12" s="19"/>
      <c r="K12" s="16"/>
    </row>
    <row r="13" spans="1:11" x14ac:dyDescent="0.25">
      <c r="A13" s="15">
        <v>43587</v>
      </c>
      <c r="B13" s="4">
        <v>727220</v>
      </c>
      <c r="C13" s="4" t="s">
        <v>60</v>
      </c>
      <c r="D13" s="77"/>
      <c r="E13" s="77">
        <v>18718.23</v>
      </c>
      <c r="F13" s="6">
        <f t="shared" si="0"/>
        <v>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43588</v>
      </c>
      <c r="B14" s="4">
        <v>428916</v>
      </c>
      <c r="C14" s="4" t="s">
        <v>58</v>
      </c>
      <c r="D14" s="77">
        <v>265997.75</v>
      </c>
      <c r="E14" s="5"/>
      <c r="F14" s="6">
        <f t="shared" si="0"/>
        <v>-265997.75</v>
      </c>
      <c r="G14" s="9" t="s">
        <v>148</v>
      </c>
      <c r="H14" s="7"/>
      <c r="I14" s="4"/>
      <c r="J14" s="19"/>
      <c r="K14" s="16"/>
    </row>
    <row r="15" spans="1:11" x14ac:dyDescent="0.25">
      <c r="A15" s="15">
        <v>43588</v>
      </c>
      <c r="B15" s="4">
        <v>1</v>
      </c>
      <c r="C15" s="4" t="s">
        <v>37</v>
      </c>
      <c r="D15" s="77"/>
      <c r="E15" s="77">
        <v>87318.02</v>
      </c>
      <c r="F15" s="6">
        <f t="shared" si="0"/>
        <v>-178679.72999999998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43588</v>
      </c>
      <c r="B16" s="4">
        <v>727220</v>
      </c>
      <c r="C16" s="4" t="s">
        <v>60</v>
      </c>
      <c r="D16" s="77"/>
      <c r="E16" s="77">
        <v>3321.25</v>
      </c>
      <c r="F16" s="6">
        <f t="shared" si="0"/>
        <v>-175358.47999999998</v>
      </c>
      <c r="G16" s="9" t="s">
        <v>144</v>
      </c>
      <c r="H16" s="7"/>
      <c r="I16" s="4"/>
      <c r="J16" s="19"/>
      <c r="K16" s="16"/>
    </row>
    <row r="17" spans="1:11" x14ac:dyDescent="0.25">
      <c r="A17" s="15">
        <v>43588</v>
      </c>
      <c r="B17" s="4">
        <v>1</v>
      </c>
      <c r="C17" s="4" t="s">
        <v>37</v>
      </c>
      <c r="D17" s="77"/>
      <c r="E17" s="77">
        <v>162679.73000000001</v>
      </c>
      <c r="F17" s="6">
        <f t="shared" si="0"/>
        <v>-12678.749999999971</v>
      </c>
      <c r="G17" s="9" t="s">
        <v>146</v>
      </c>
      <c r="H17" s="7"/>
      <c r="I17" s="4"/>
      <c r="J17" s="19"/>
      <c r="K17" s="16"/>
    </row>
    <row r="18" spans="1:11" x14ac:dyDescent="0.25">
      <c r="A18" s="15">
        <v>43588</v>
      </c>
      <c r="B18" s="4">
        <v>300314</v>
      </c>
      <c r="C18" s="4" t="s">
        <v>57</v>
      </c>
      <c r="D18" s="77">
        <v>1666.26</v>
      </c>
      <c r="E18" s="5"/>
      <c r="F18" s="6">
        <f t="shared" si="0"/>
        <v>-14345.009999999971</v>
      </c>
      <c r="G18" s="9" t="s">
        <v>234</v>
      </c>
      <c r="H18" s="7" t="s">
        <v>156</v>
      </c>
      <c r="I18" s="4"/>
      <c r="J18" s="19"/>
      <c r="K18" s="16"/>
    </row>
    <row r="19" spans="1:11" x14ac:dyDescent="0.25">
      <c r="A19" s="15">
        <v>43588</v>
      </c>
      <c r="B19" s="4">
        <v>1</v>
      </c>
      <c r="C19" s="4" t="s">
        <v>37</v>
      </c>
      <c r="D19" s="77"/>
      <c r="E19" s="77">
        <v>16000</v>
      </c>
      <c r="F19" s="6">
        <f t="shared" si="0"/>
        <v>1654.9900000000289</v>
      </c>
      <c r="G19" s="9" t="s">
        <v>146</v>
      </c>
      <c r="H19" s="7"/>
      <c r="I19" s="4"/>
      <c r="J19" s="19"/>
      <c r="K19" s="16"/>
    </row>
    <row r="20" spans="1:11" x14ac:dyDescent="0.25">
      <c r="A20" s="15">
        <v>43588</v>
      </c>
      <c r="B20" s="4">
        <v>300313</v>
      </c>
      <c r="C20" s="4" t="s">
        <v>57</v>
      </c>
      <c r="D20" s="77">
        <v>1654.99</v>
      </c>
      <c r="E20" s="5"/>
      <c r="F20" s="6">
        <f t="shared" si="0"/>
        <v>2.8876456781290472E-11</v>
      </c>
      <c r="G20" s="9" t="s">
        <v>234</v>
      </c>
      <c r="H20" s="7" t="s">
        <v>111</v>
      </c>
      <c r="I20" s="4"/>
      <c r="J20" s="19"/>
      <c r="K20" s="16"/>
    </row>
    <row r="21" spans="1:11" x14ac:dyDescent="0.25">
      <c r="A21" s="15">
        <v>43591</v>
      </c>
      <c r="B21" s="4">
        <v>42019</v>
      </c>
      <c r="C21" s="4" t="s">
        <v>187</v>
      </c>
      <c r="D21" s="77">
        <v>99</v>
      </c>
      <c r="E21" s="5"/>
      <c r="F21" s="6">
        <f t="shared" si="0"/>
        <v>-98.999999999971124</v>
      </c>
      <c r="G21" s="9" t="s">
        <v>72</v>
      </c>
      <c r="H21" s="7"/>
      <c r="I21" s="4"/>
      <c r="J21" s="19"/>
      <c r="K21" s="16"/>
    </row>
    <row r="22" spans="1:11" x14ac:dyDescent="0.25">
      <c r="A22" s="15">
        <v>43591</v>
      </c>
      <c r="B22" s="4">
        <v>727220</v>
      </c>
      <c r="C22" s="4" t="s">
        <v>60</v>
      </c>
      <c r="D22" s="77"/>
      <c r="E22" s="77">
        <v>99</v>
      </c>
      <c r="F22" s="6">
        <f t="shared" si="0"/>
        <v>2.8876456781290472E-11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43592</v>
      </c>
      <c r="B23" s="4">
        <v>162345</v>
      </c>
      <c r="C23" s="4" t="s">
        <v>55</v>
      </c>
      <c r="D23" s="77">
        <v>473.42</v>
      </c>
      <c r="E23" s="5"/>
      <c r="F23" s="6">
        <f t="shared" si="0"/>
        <v>-473.41999999997114</v>
      </c>
      <c r="G23" s="9" t="s">
        <v>235</v>
      </c>
      <c r="H23" s="7" t="s">
        <v>238</v>
      </c>
      <c r="I23" s="4">
        <v>5</v>
      </c>
      <c r="J23" s="19">
        <v>1</v>
      </c>
      <c r="K23" s="16"/>
    </row>
    <row r="24" spans="1:11" x14ac:dyDescent="0.25">
      <c r="A24" s="15">
        <v>43592</v>
      </c>
      <c r="B24" s="4">
        <v>309379</v>
      </c>
      <c r="C24" s="4" t="s">
        <v>171</v>
      </c>
      <c r="D24" s="77">
        <v>86793.21</v>
      </c>
      <c r="E24" s="5"/>
      <c r="F24" s="6">
        <f t="shared" si="0"/>
        <v>-87266.629999999976</v>
      </c>
      <c r="G24" s="9" t="s">
        <v>233</v>
      </c>
      <c r="H24" s="7"/>
      <c r="I24" s="4"/>
      <c r="J24" s="19"/>
      <c r="K24" s="16"/>
    </row>
    <row r="25" spans="1:11" x14ac:dyDescent="0.25">
      <c r="A25" s="15">
        <v>43592</v>
      </c>
      <c r="B25" s="4">
        <v>727220</v>
      </c>
      <c r="C25" s="4" t="s">
        <v>60</v>
      </c>
      <c r="D25" s="77"/>
      <c r="E25" s="77">
        <v>87266.63</v>
      </c>
      <c r="F25" s="6">
        <f t="shared" si="0"/>
        <v>0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43595</v>
      </c>
      <c r="B26" s="4">
        <v>300319</v>
      </c>
      <c r="C26" s="4" t="s">
        <v>57</v>
      </c>
      <c r="D26" s="77">
        <v>1047.5999999999999</v>
      </c>
      <c r="E26" s="5"/>
      <c r="F26" s="6">
        <f t="shared" si="0"/>
        <v>-1047.5999999999999</v>
      </c>
      <c r="G26" s="9" t="s">
        <v>173</v>
      </c>
      <c r="H26" s="7" t="s">
        <v>239</v>
      </c>
      <c r="I26" s="4">
        <v>3</v>
      </c>
      <c r="J26" s="19">
        <v>3</v>
      </c>
      <c r="K26" s="16">
        <v>43590</v>
      </c>
    </row>
    <row r="27" spans="1:11" x14ac:dyDescent="0.25">
      <c r="A27" s="15">
        <v>43595</v>
      </c>
      <c r="B27" s="4">
        <v>300317</v>
      </c>
      <c r="C27" s="4" t="s">
        <v>57</v>
      </c>
      <c r="D27" s="77">
        <v>2340</v>
      </c>
      <c r="E27" s="5"/>
      <c r="F27" s="6">
        <f t="shared" si="0"/>
        <v>-3387.6</v>
      </c>
      <c r="G27" s="9" t="s">
        <v>173</v>
      </c>
      <c r="H27" s="7" t="s">
        <v>263</v>
      </c>
      <c r="I27" s="4">
        <v>55</v>
      </c>
      <c r="J27" s="19">
        <v>1</v>
      </c>
      <c r="K27" s="16">
        <v>43588</v>
      </c>
    </row>
    <row r="28" spans="1:11" x14ac:dyDescent="0.25">
      <c r="A28" s="15">
        <v>43595</v>
      </c>
      <c r="B28" s="4">
        <v>300316</v>
      </c>
      <c r="C28" s="4" t="s">
        <v>57</v>
      </c>
      <c r="D28" s="77">
        <v>13207.050000000001</v>
      </c>
      <c r="E28" s="5"/>
      <c r="F28" s="6">
        <f t="shared" si="0"/>
        <v>-16594.650000000001</v>
      </c>
      <c r="G28" s="9" t="s">
        <v>173</v>
      </c>
      <c r="H28" s="7" t="s">
        <v>182</v>
      </c>
      <c r="I28" s="4">
        <v>20</v>
      </c>
      <c r="J28" s="19">
        <v>11</v>
      </c>
      <c r="K28" s="16">
        <v>43588</v>
      </c>
    </row>
    <row r="29" spans="1:11" x14ac:dyDescent="0.25">
      <c r="A29" s="15">
        <v>43595</v>
      </c>
      <c r="B29" s="4">
        <v>300315</v>
      </c>
      <c r="C29" s="4" t="s">
        <v>57</v>
      </c>
      <c r="D29" s="77">
        <v>4389.62</v>
      </c>
      <c r="E29" s="5"/>
      <c r="F29" s="6">
        <f t="shared" si="0"/>
        <v>-20984.27</v>
      </c>
      <c r="G29" s="9" t="s">
        <v>173</v>
      </c>
      <c r="H29" s="7" t="s">
        <v>128</v>
      </c>
      <c r="I29" s="4">
        <v>36</v>
      </c>
      <c r="J29" s="19">
        <v>8</v>
      </c>
      <c r="K29" s="16">
        <v>43592</v>
      </c>
    </row>
    <row r="30" spans="1:11" x14ac:dyDescent="0.25">
      <c r="A30" s="15">
        <v>43595</v>
      </c>
      <c r="B30" s="4">
        <v>300318</v>
      </c>
      <c r="C30" s="4" t="s">
        <v>57</v>
      </c>
      <c r="D30" s="77">
        <v>37402.950000000004</v>
      </c>
      <c r="E30" s="5"/>
      <c r="F30" s="6">
        <f t="shared" si="0"/>
        <v>-58387.22</v>
      </c>
      <c r="G30" s="9" t="s">
        <v>173</v>
      </c>
      <c r="H30" s="7" t="s">
        <v>204</v>
      </c>
      <c r="I30" s="4">
        <v>21</v>
      </c>
      <c r="J30" s="19">
        <v>2</v>
      </c>
      <c r="K30" s="16">
        <v>43588</v>
      </c>
    </row>
    <row r="31" spans="1:11" x14ac:dyDescent="0.25">
      <c r="A31" s="15">
        <v>43595</v>
      </c>
      <c r="B31" s="4">
        <v>300322</v>
      </c>
      <c r="C31" s="4" t="s">
        <v>57</v>
      </c>
      <c r="D31" s="77">
        <v>13458.09</v>
      </c>
      <c r="E31" s="5"/>
      <c r="F31" s="6">
        <f t="shared" si="0"/>
        <v>-71845.31</v>
      </c>
      <c r="G31" s="9" t="s">
        <v>173</v>
      </c>
      <c r="H31" s="7" t="s">
        <v>127</v>
      </c>
      <c r="I31" s="4">
        <v>66</v>
      </c>
      <c r="J31" s="19">
        <v>1</v>
      </c>
      <c r="K31" s="16">
        <v>43591</v>
      </c>
    </row>
    <row r="32" spans="1:11" x14ac:dyDescent="0.25">
      <c r="A32" s="15">
        <v>43595</v>
      </c>
      <c r="B32" s="4">
        <v>300321</v>
      </c>
      <c r="C32" s="4" t="s">
        <v>57</v>
      </c>
      <c r="D32" s="77">
        <v>1689.3</v>
      </c>
      <c r="E32" s="5"/>
      <c r="F32" s="6">
        <f t="shared" si="0"/>
        <v>-73534.61</v>
      </c>
      <c r="G32" s="9" t="s">
        <v>173</v>
      </c>
      <c r="H32" s="7" t="s">
        <v>179</v>
      </c>
      <c r="I32" s="4">
        <v>68</v>
      </c>
      <c r="J32" s="19">
        <v>11</v>
      </c>
      <c r="K32" s="16">
        <v>43573</v>
      </c>
    </row>
    <row r="33" spans="1:11" x14ac:dyDescent="0.25">
      <c r="A33" s="15">
        <v>43595</v>
      </c>
      <c r="B33" s="4">
        <v>300320</v>
      </c>
      <c r="C33" s="4" t="s">
        <v>57</v>
      </c>
      <c r="D33" s="77">
        <v>15517.18</v>
      </c>
      <c r="E33" s="5"/>
      <c r="F33" s="6">
        <f t="shared" si="0"/>
        <v>-89051.790000000008</v>
      </c>
      <c r="G33" s="9" t="s">
        <v>173</v>
      </c>
      <c r="H33" s="7" t="s">
        <v>61</v>
      </c>
      <c r="I33" s="4">
        <v>34</v>
      </c>
      <c r="J33" s="19">
        <v>7</v>
      </c>
      <c r="K33" s="16">
        <v>43591</v>
      </c>
    </row>
    <row r="34" spans="1:11" x14ac:dyDescent="0.25">
      <c r="A34" s="15">
        <v>43595</v>
      </c>
      <c r="B34" s="4">
        <v>730211</v>
      </c>
      <c r="C34" s="4" t="s">
        <v>196</v>
      </c>
      <c r="D34" s="77">
        <v>2512.16</v>
      </c>
      <c r="E34" s="5"/>
      <c r="F34" s="6">
        <f t="shared" si="0"/>
        <v>-91563.950000000012</v>
      </c>
      <c r="G34" s="9" t="s">
        <v>198</v>
      </c>
      <c r="H34" s="7" t="s">
        <v>202</v>
      </c>
      <c r="I34" s="4">
        <v>889214744</v>
      </c>
      <c r="J34" s="19">
        <v>1</v>
      </c>
      <c r="K34" s="16"/>
    </row>
    <row r="35" spans="1:11" x14ac:dyDescent="0.25">
      <c r="A35" s="15">
        <v>43595</v>
      </c>
      <c r="B35" s="4">
        <v>727220</v>
      </c>
      <c r="C35" s="4" t="s">
        <v>60</v>
      </c>
      <c r="D35" s="77"/>
      <c r="E35" s="77">
        <v>91464.95</v>
      </c>
      <c r="F35" s="6">
        <f t="shared" si="0"/>
        <v>-99.000000000014552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43595</v>
      </c>
      <c r="B36" s="4">
        <v>267617</v>
      </c>
      <c r="C36" s="4" t="s">
        <v>44</v>
      </c>
      <c r="D36" s="77"/>
      <c r="E36" s="77">
        <v>99</v>
      </c>
      <c r="F36" s="6">
        <f t="shared" si="0"/>
        <v>-1.4551915228366852E-11</v>
      </c>
      <c r="G36" s="9" t="s">
        <v>214</v>
      </c>
      <c r="H36" s="7"/>
      <c r="I36" s="4"/>
      <c r="J36" s="19"/>
      <c r="K36" s="16"/>
    </row>
    <row r="37" spans="1:11" x14ac:dyDescent="0.25">
      <c r="A37" s="15">
        <v>43600</v>
      </c>
      <c r="B37" s="4">
        <v>224841</v>
      </c>
      <c r="C37" s="4" t="s">
        <v>172</v>
      </c>
      <c r="D37" s="77">
        <v>2352</v>
      </c>
      <c r="E37" s="5"/>
      <c r="F37" s="6">
        <f t="shared" si="0"/>
        <v>-2352.0000000000146</v>
      </c>
      <c r="G37" s="9" t="s">
        <v>34</v>
      </c>
      <c r="H37" s="7" t="s">
        <v>203</v>
      </c>
      <c r="I37" s="4">
        <v>436</v>
      </c>
      <c r="J37" s="19">
        <v>12</v>
      </c>
      <c r="K37" s="16">
        <v>43588</v>
      </c>
    </row>
    <row r="38" spans="1:11" x14ac:dyDescent="0.25">
      <c r="A38" s="15">
        <v>43600</v>
      </c>
      <c r="B38" s="4">
        <v>300323</v>
      </c>
      <c r="C38" s="4" t="s">
        <v>57</v>
      </c>
      <c r="D38" s="77">
        <v>4605.54</v>
      </c>
      <c r="E38" s="5"/>
      <c r="F38" s="6">
        <f t="shared" si="0"/>
        <v>-6957.5400000000145</v>
      </c>
      <c r="G38" s="9" t="s">
        <v>173</v>
      </c>
      <c r="H38" s="7" t="s">
        <v>188</v>
      </c>
      <c r="I38" s="4">
        <v>9</v>
      </c>
      <c r="J38" s="19">
        <v>9</v>
      </c>
      <c r="K38" s="16">
        <v>43593</v>
      </c>
    </row>
    <row r="39" spans="1:11" x14ac:dyDescent="0.25">
      <c r="A39" s="15">
        <v>43600</v>
      </c>
      <c r="B39" s="4">
        <v>732439</v>
      </c>
      <c r="C39" s="4" t="s">
        <v>52</v>
      </c>
      <c r="D39" s="77">
        <v>59.5</v>
      </c>
      <c r="E39" s="5"/>
      <c r="F39" s="6">
        <f t="shared" si="0"/>
        <v>-7017.0400000000145</v>
      </c>
      <c r="G39" s="9" t="s">
        <v>211</v>
      </c>
      <c r="H39" s="7" t="s">
        <v>264</v>
      </c>
      <c r="I39" s="4">
        <v>2119</v>
      </c>
      <c r="J39" s="19">
        <v>1</v>
      </c>
      <c r="K39" s="16">
        <v>43572</v>
      </c>
    </row>
    <row r="40" spans="1:11" x14ac:dyDescent="0.25">
      <c r="A40" s="15">
        <v>43600</v>
      </c>
      <c r="B40" s="4">
        <v>727220</v>
      </c>
      <c r="C40" s="4" t="s">
        <v>60</v>
      </c>
      <c r="D40" s="77"/>
      <c r="E40" s="77">
        <v>7017.04</v>
      </c>
      <c r="F40" s="6">
        <f t="shared" si="0"/>
        <v>-1.4551915228366852E-11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43601</v>
      </c>
      <c r="B41" s="4">
        <v>727220</v>
      </c>
      <c r="C41" s="4" t="s">
        <v>60</v>
      </c>
      <c r="D41" s="77"/>
      <c r="E41" s="77">
        <v>538.79999999999995</v>
      </c>
      <c r="F41" s="6">
        <f t="shared" si="0"/>
        <v>538.7999999999854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43601</v>
      </c>
      <c r="B42" s="4">
        <v>441014</v>
      </c>
      <c r="C42" s="4" t="s">
        <v>52</v>
      </c>
      <c r="D42" s="77">
        <v>538.79999999999995</v>
      </c>
      <c r="E42" s="5"/>
      <c r="F42" s="6">
        <f t="shared" si="0"/>
        <v>-1.4551915228366852E-11</v>
      </c>
      <c r="G42" s="9" t="s">
        <v>268</v>
      </c>
      <c r="H42" s="7" t="s">
        <v>265</v>
      </c>
      <c r="I42" s="4">
        <v>3150</v>
      </c>
      <c r="J42" s="19">
        <v>1</v>
      </c>
      <c r="K42" s="16">
        <v>43571</v>
      </c>
    </row>
    <row r="43" spans="1:11" x14ac:dyDescent="0.25">
      <c r="A43" s="15">
        <v>43605</v>
      </c>
      <c r="B43" s="4">
        <v>727220</v>
      </c>
      <c r="C43" s="4" t="s">
        <v>60</v>
      </c>
      <c r="D43" s="77"/>
      <c r="E43" s="77">
        <v>18200.38</v>
      </c>
      <c r="F43" s="6">
        <f>F42-D43+E43</f>
        <v>18200.379999999986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43605</v>
      </c>
      <c r="B44" s="4">
        <v>853160</v>
      </c>
      <c r="C44" s="4" t="s">
        <v>54</v>
      </c>
      <c r="D44" s="77">
        <v>9214.51</v>
      </c>
      <c r="E44" s="5"/>
      <c r="F44" s="6">
        <f t="shared" si="0"/>
        <v>8985.8699999999862</v>
      </c>
      <c r="G44" s="9" t="s">
        <v>29</v>
      </c>
      <c r="H44" s="7" t="s">
        <v>116</v>
      </c>
      <c r="I44" s="4">
        <v>13</v>
      </c>
      <c r="J44" s="19">
        <v>1</v>
      </c>
      <c r="K44" s="16"/>
    </row>
    <row r="45" spans="1:11" x14ac:dyDescent="0.25">
      <c r="A45" s="15">
        <v>43605</v>
      </c>
      <c r="B45" s="4">
        <v>456247</v>
      </c>
      <c r="C45" s="4" t="s">
        <v>53</v>
      </c>
      <c r="D45" s="77">
        <v>1248.1500000000001</v>
      </c>
      <c r="E45" s="5"/>
      <c r="F45" s="6">
        <f t="shared" si="0"/>
        <v>7737.7199999999866</v>
      </c>
      <c r="G45" s="9" t="s">
        <v>236</v>
      </c>
      <c r="H45" s="7" t="s">
        <v>225</v>
      </c>
      <c r="I45" s="4">
        <v>62</v>
      </c>
      <c r="J45" s="19">
        <v>1</v>
      </c>
      <c r="K45" s="16"/>
    </row>
    <row r="46" spans="1:11" x14ac:dyDescent="0.25">
      <c r="A46" s="15">
        <v>43605</v>
      </c>
      <c r="B46" s="4">
        <v>455974</v>
      </c>
      <c r="C46" s="4" t="s">
        <v>53</v>
      </c>
      <c r="D46" s="77">
        <v>3897.1800000000003</v>
      </c>
      <c r="E46" s="5"/>
      <c r="F46" s="6">
        <f t="shared" si="0"/>
        <v>3840.5399999999863</v>
      </c>
      <c r="G46" s="9" t="s">
        <v>43</v>
      </c>
      <c r="H46" s="7" t="s">
        <v>134</v>
      </c>
      <c r="I46" s="4">
        <v>63</v>
      </c>
      <c r="J46" s="19">
        <v>1</v>
      </c>
      <c r="K46" s="16"/>
    </row>
    <row r="47" spans="1:11" x14ac:dyDescent="0.25">
      <c r="A47" s="15">
        <v>43605</v>
      </c>
      <c r="B47" s="4">
        <v>456466</v>
      </c>
      <c r="C47" s="4" t="s">
        <v>53</v>
      </c>
      <c r="D47" s="77">
        <v>387.04</v>
      </c>
      <c r="E47" s="5"/>
      <c r="F47" s="6">
        <f t="shared" si="0"/>
        <v>3453.4999999999864</v>
      </c>
      <c r="G47" s="9" t="s">
        <v>245</v>
      </c>
      <c r="H47" s="7" t="s">
        <v>224</v>
      </c>
      <c r="I47" s="4">
        <v>41</v>
      </c>
      <c r="J47" s="19">
        <v>1</v>
      </c>
      <c r="K47" s="16"/>
    </row>
    <row r="48" spans="1:11" x14ac:dyDescent="0.25">
      <c r="A48" s="15">
        <v>43605</v>
      </c>
      <c r="B48" s="4">
        <v>455582</v>
      </c>
      <c r="C48" s="4" t="s">
        <v>53</v>
      </c>
      <c r="D48" s="77">
        <v>2917.28</v>
      </c>
      <c r="E48" s="5"/>
      <c r="F48" s="6">
        <f t="shared" si="0"/>
        <v>536.21999999998616</v>
      </c>
      <c r="G48" s="9" t="s">
        <v>245</v>
      </c>
      <c r="H48" s="7" t="s">
        <v>224</v>
      </c>
      <c r="I48" s="4">
        <v>32</v>
      </c>
      <c r="J48" s="19">
        <v>1</v>
      </c>
      <c r="K48" s="16"/>
    </row>
    <row r="49" spans="1:11" x14ac:dyDescent="0.25">
      <c r="A49" s="15">
        <v>43605</v>
      </c>
      <c r="B49" s="4">
        <v>455270</v>
      </c>
      <c r="C49" s="4" t="s">
        <v>53</v>
      </c>
      <c r="D49" s="77">
        <v>67.02</v>
      </c>
      <c r="E49" s="5"/>
      <c r="F49" s="6">
        <f t="shared" si="0"/>
        <v>469.19999999998618</v>
      </c>
      <c r="G49" s="9" t="s">
        <v>245</v>
      </c>
      <c r="H49" s="7" t="s">
        <v>224</v>
      </c>
      <c r="I49" s="4">
        <v>38</v>
      </c>
      <c r="J49" s="19">
        <v>1</v>
      </c>
      <c r="K49" s="16"/>
    </row>
    <row r="50" spans="1:11" x14ac:dyDescent="0.25">
      <c r="A50" s="15">
        <v>43605</v>
      </c>
      <c r="B50" s="4">
        <v>733809</v>
      </c>
      <c r="C50" s="4" t="s">
        <v>52</v>
      </c>
      <c r="D50" s="77">
        <v>469.2</v>
      </c>
      <c r="E50" s="5"/>
      <c r="F50" s="6">
        <f t="shared" si="0"/>
        <v>-1.3812950783176348E-11</v>
      </c>
      <c r="G50" s="9" t="s">
        <v>149</v>
      </c>
      <c r="H50" s="7" t="s">
        <v>160</v>
      </c>
      <c r="I50" s="4">
        <v>1364307</v>
      </c>
      <c r="J50" s="19">
        <v>1</v>
      </c>
      <c r="K50" s="16"/>
    </row>
    <row r="51" spans="1:11" x14ac:dyDescent="0.25">
      <c r="A51" s="15">
        <v>43613</v>
      </c>
      <c r="B51" s="4">
        <v>93102</v>
      </c>
      <c r="C51" s="4" t="s">
        <v>44</v>
      </c>
      <c r="D51" s="77"/>
      <c r="E51" s="77">
        <v>20532.810000000001</v>
      </c>
      <c r="F51" s="6">
        <f t="shared" si="0"/>
        <v>20532.809999999987</v>
      </c>
      <c r="G51" s="9" t="s">
        <v>214</v>
      </c>
      <c r="H51" s="7"/>
      <c r="I51" s="4"/>
      <c r="J51" s="19"/>
      <c r="K51" s="16"/>
    </row>
    <row r="52" spans="1:11" x14ac:dyDescent="0.25">
      <c r="A52" s="15">
        <v>43613</v>
      </c>
      <c r="B52" s="4">
        <v>300335</v>
      </c>
      <c r="C52" s="4" t="s">
        <v>57</v>
      </c>
      <c r="D52" s="77">
        <v>1501.6000000000001</v>
      </c>
      <c r="E52" s="5"/>
      <c r="F52" s="6">
        <f t="shared" si="0"/>
        <v>19031.209999999988</v>
      </c>
      <c r="G52" s="9" t="s">
        <v>173</v>
      </c>
      <c r="H52" s="7" t="s">
        <v>179</v>
      </c>
      <c r="I52" s="4">
        <v>73</v>
      </c>
      <c r="J52" s="19">
        <v>12</v>
      </c>
      <c r="K52" s="16">
        <v>43605</v>
      </c>
    </row>
    <row r="53" spans="1:11" x14ac:dyDescent="0.25">
      <c r="A53" s="15">
        <v>43614</v>
      </c>
      <c r="B53" s="4">
        <v>105662</v>
      </c>
      <c r="C53" s="4" t="s">
        <v>47</v>
      </c>
      <c r="D53" s="77">
        <v>15533.58</v>
      </c>
      <c r="E53" s="5"/>
      <c r="F53" s="6">
        <f t="shared" si="0"/>
        <v>3497.6299999999883</v>
      </c>
      <c r="G53" s="9" t="s">
        <v>175</v>
      </c>
      <c r="H53" s="7"/>
      <c r="I53" s="4"/>
      <c r="J53" s="19"/>
      <c r="K53" s="16"/>
    </row>
    <row r="54" spans="1:11" x14ac:dyDescent="0.25">
      <c r="A54" s="15"/>
      <c r="B54" s="4"/>
      <c r="C54" s="4"/>
      <c r="D54" s="77"/>
      <c r="E54" s="5"/>
      <c r="F54" s="6"/>
      <c r="G54" s="9"/>
      <c r="H54" s="7"/>
      <c r="I54" s="4"/>
      <c r="J54" s="19"/>
      <c r="K54" s="16"/>
    </row>
    <row r="55" spans="1:11" ht="15.75" thickBot="1" x14ac:dyDescent="0.3">
      <c r="A55" s="152" t="s">
        <v>12</v>
      </c>
      <c r="B55" s="153"/>
      <c r="C55" s="21"/>
      <c r="D55" s="78">
        <f>SUM(D10:D54)</f>
        <v>509758.20999999996</v>
      </c>
      <c r="E55" s="40">
        <f>SUM(E10:E54)</f>
        <v>513255.83999999997</v>
      </c>
      <c r="F55" s="22">
        <f>F9-D55+E55</f>
        <v>3497.6300000000047</v>
      </c>
      <c r="G55" s="10"/>
      <c r="H55" s="18"/>
      <c r="I55" s="17"/>
      <c r="J55" s="20"/>
      <c r="K55" s="25"/>
    </row>
    <row r="56" spans="1:11" x14ac:dyDescent="0.25">
      <c r="A56" s="38" t="s">
        <v>23</v>
      </c>
      <c r="B56" s="3"/>
      <c r="C56" s="3"/>
      <c r="D56" s="75"/>
      <c r="E56" s="3"/>
      <c r="F56" s="3"/>
      <c r="G56" s="3"/>
      <c r="H56" s="3"/>
      <c r="I56" s="3"/>
      <c r="J56" s="2"/>
      <c r="K56" s="24"/>
    </row>
    <row r="57" spans="1:11" x14ac:dyDescent="0.25">
      <c r="A57" s="38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60" spans="1:11" ht="46.5" customHeight="1" x14ac:dyDescent="0.25">
      <c r="A60" s="149" t="s">
        <v>123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</row>
    <row r="61" spans="1:11" ht="18" customHeight="1" x14ac:dyDescent="0.25"/>
    <row r="62" spans="1:11" ht="18" customHeight="1" x14ac:dyDescent="0.3">
      <c r="A62" s="150" t="s">
        <v>262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</row>
    <row r="63" spans="1:11" x14ac:dyDescent="0.25">
      <c r="A63" s="3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 x14ac:dyDescent="0.25">
      <c r="A64" s="154" t="s">
        <v>21</v>
      </c>
      <c r="B64" s="155"/>
      <c r="C64" s="155"/>
      <c r="D64" s="155"/>
      <c r="E64" s="156"/>
      <c r="F64" s="3"/>
      <c r="G64" s="157" t="s">
        <v>20</v>
      </c>
      <c r="H64" s="157"/>
      <c r="I64" s="157"/>
      <c r="J64" s="157"/>
      <c r="K64" s="24"/>
    </row>
    <row r="65" spans="1:11" x14ac:dyDescent="0.25">
      <c r="A65" s="28" t="s">
        <v>213</v>
      </c>
      <c r="B65" s="44"/>
      <c r="C65" s="44"/>
      <c r="D65" s="79"/>
      <c r="E65" s="33">
        <f t="shared" ref="E65:E101" si="1">SUMIF($G$8:$G$54,A65,$D$8:$D$54)</f>
        <v>0</v>
      </c>
      <c r="F65" s="3"/>
      <c r="G65" s="62" t="s">
        <v>146</v>
      </c>
      <c r="H65" s="26"/>
      <c r="I65" s="158">
        <f>SUMIF($G$8:$G$54,G65,$E$8:$E$54)</f>
        <v>265997.75</v>
      </c>
      <c r="J65" s="159"/>
      <c r="K65" s="24"/>
    </row>
    <row r="66" spans="1:11" x14ac:dyDescent="0.25">
      <c r="A66" s="27" t="s">
        <v>148</v>
      </c>
      <c r="B66" s="63"/>
      <c r="C66" s="63"/>
      <c r="D66" s="80"/>
      <c r="E66" s="29">
        <f t="shared" si="1"/>
        <v>265997.75</v>
      </c>
      <c r="F66" s="3"/>
      <c r="G66" s="160" t="s">
        <v>144</v>
      </c>
      <c r="H66" s="161"/>
      <c r="I66" s="158">
        <f>SUMIF($G$8:$G$54,G66,$E$8:$E$54)</f>
        <v>226626.28</v>
      </c>
      <c r="J66" s="159"/>
      <c r="K66" s="24"/>
    </row>
    <row r="67" spans="1:11" x14ac:dyDescent="0.25">
      <c r="A67" s="27" t="s">
        <v>173</v>
      </c>
      <c r="B67" s="63"/>
      <c r="C67" s="63"/>
      <c r="D67" s="80"/>
      <c r="E67" s="29">
        <f t="shared" si="1"/>
        <v>95158.930000000008</v>
      </c>
      <c r="F67" s="3"/>
      <c r="G67" s="160" t="s">
        <v>252</v>
      </c>
      <c r="H67" s="161"/>
      <c r="I67" s="158">
        <f>SUMIF($G$8:$G$54,G67,$E$8:$E$54)</f>
        <v>0</v>
      </c>
      <c r="J67" s="159"/>
      <c r="K67" s="24"/>
    </row>
    <row r="68" spans="1:11" x14ac:dyDescent="0.25">
      <c r="A68" s="27" t="s">
        <v>176</v>
      </c>
      <c r="B68" s="63"/>
      <c r="C68" s="63"/>
      <c r="D68" s="80"/>
      <c r="E68" s="29">
        <f t="shared" si="1"/>
        <v>0</v>
      </c>
      <c r="F68" s="3"/>
      <c r="G68" s="160" t="s">
        <v>214</v>
      </c>
      <c r="H68" s="161"/>
      <c r="I68" s="158">
        <f>SUMIF($G$8:$G$54,G68,$E$8:$E$54)</f>
        <v>20631.810000000001</v>
      </c>
      <c r="J68" s="159"/>
      <c r="K68" s="24"/>
    </row>
    <row r="69" spans="1:11" x14ac:dyDescent="0.25">
      <c r="A69" s="27" t="s">
        <v>223</v>
      </c>
      <c r="B69" s="63"/>
      <c r="C69" s="63"/>
      <c r="D69" s="80"/>
      <c r="E69" s="29">
        <f t="shared" si="1"/>
        <v>0</v>
      </c>
      <c r="F69" s="3"/>
      <c r="G69" s="62"/>
      <c r="H69" s="26"/>
      <c r="I69" s="158">
        <f>SUMIF($G$8:$G$54,G69,$E$8:$E$54)</f>
        <v>0</v>
      </c>
      <c r="J69" s="159"/>
      <c r="K69" s="24"/>
    </row>
    <row r="70" spans="1:11" x14ac:dyDescent="0.25">
      <c r="A70" s="27" t="s">
        <v>174</v>
      </c>
      <c r="B70" s="63"/>
      <c r="C70" s="63"/>
      <c r="D70" s="80"/>
      <c r="E70" s="29">
        <f t="shared" si="1"/>
        <v>11650</v>
      </c>
      <c r="F70" s="3"/>
      <c r="G70" s="47" t="s">
        <v>22</v>
      </c>
      <c r="H70" s="48"/>
      <c r="I70" s="164">
        <f>SUM(I65:J69)</f>
        <v>513255.84</v>
      </c>
      <c r="J70" s="165"/>
      <c r="K70" s="61">
        <f>E55-I70</f>
        <v>0</v>
      </c>
    </row>
    <row r="71" spans="1:11" x14ac:dyDescent="0.25">
      <c r="A71" s="62" t="s">
        <v>201</v>
      </c>
      <c r="B71" s="63"/>
      <c r="C71" s="63"/>
      <c r="D71" s="80"/>
      <c r="E71" s="29">
        <f t="shared" si="1"/>
        <v>0</v>
      </c>
      <c r="F71" s="3"/>
      <c r="G71" s="70"/>
      <c r="H71" s="45"/>
      <c r="I71" s="69"/>
      <c r="J71" s="71"/>
      <c r="K71" s="24"/>
    </row>
    <row r="72" spans="1:11" x14ac:dyDescent="0.25">
      <c r="A72" s="27" t="s">
        <v>234</v>
      </c>
      <c r="B72" s="63"/>
      <c r="C72" s="63"/>
      <c r="D72" s="80"/>
      <c r="E72" s="29">
        <f t="shared" si="1"/>
        <v>10389.48</v>
      </c>
      <c r="F72" s="3"/>
      <c r="G72" s="36" t="s">
        <v>64</v>
      </c>
      <c r="H72" s="37"/>
      <c r="I72" s="66"/>
      <c r="J72" s="67"/>
    </row>
    <row r="73" spans="1:11" x14ac:dyDescent="0.25">
      <c r="A73" s="27" t="s">
        <v>25</v>
      </c>
      <c r="B73" s="63"/>
      <c r="C73" s="63"/>
      <c r="D73" s="80"/>
      <c r="E73" s="29">
        <f t="shared" si="1"/>
        <v>0</v>
      </c>
      <c r="F73" s="3"/>
      <c r="G73" s="119" t="s">
        <v>19</v>
      </c>
      <c r="H73" s="120"/>
      <c r="I73" s="158">
        <f>'CEF Abril 2019'!I79:J79</f>
        <v>161645.24999999994</v>
      </c>
      <c r="J73" s="159"/>
    </row>
    <row r="74" spans="1:11" x14ac:dyDescent="0.25">
      <c r="A74" s="27" t="s">
        <v>233</v>
      </c>
      <c r="B74" s="63"/>
      <c r="C74" s="63"/>
      <c r="D74" s="80"/>
      <c r="E74" s="29">
        <f t="shared" si="1"/>
        <v>86793.21</v>
      </c>
      <c r="F74" s="3"/>
      <c r="G74" s="27" t="s">
        <v>148</v>
      </c>
      <c r="H74" s="120"/>
      <c r="I74" s="158">
        <f>SUMIF($G$8:$G$54,G74,$D$8:$D$54)</f>
        <v>265997.75</v>
      </c>
      <c r="J74" s="159"/>
    </row>
    <row r="75" spans="1:11" x14ac:dyDescent="0.25">
      <c r="A75" s="27" t="s">
        <v>199</v>
      </c>
      <c r="B75" s="63"/>
      <c r="C75" s="63"/>
      <c r="D75" s="80"/>
      <c r="E75" s="29">
        <f t="shared" si="1"/>
        <v>0</v>
      </c>
      <c r="F75" s="3"/>
      <c r="G75" s="160" t="s">
        <v>144</v>
      </c>
      <c r="H75" s="161"/>
      <c r="I75" s="158">
        <f>-SUMIF($G$8:$G$54,G75,$E$8:$E$54)</f>
        <v>-226626.28</v>
      </c>
      <c r="J75" s="159"/>
    </row>
    <row r="76" spans="1:11" x14ac:dyDescent="0.25">
      <c r="A76" s="27" t="s">
        <v>29</v>
      </c>
      <c r="B76" s="63"/>
      <c r="C76" s="63"/>
      <c r="D76" s="80"/>
      <c r="E76" s="29">
        <f t="shared" si="1"/>
        <v>9214.51</v>
      </c>
      <c r="F76" s="3"/>
      <c r="G76" s="119" t="s">
        <v>30</v>
      </c>
      <c r="H76" s="120"/>
      <c r="I76" s="158">
        <v>1206.6600000000001</v>
      </c>
      <c r="J76" s="159"/>
    </row>
    <row r="77" spans="1:11" x14ac:dyDescent="0.25">
      <c r="A77" s="27" t="s">
        <v>245</v>
      </c>
      <c r="B77" s="63"/>
      <c r="C77" s="63"/>
      <c r="D77" s="80"/>
      <c r="E77" s="29">
        <f t="shared" si="1"/>
        <v>3371.34</v>
      </c>
      <c r="F77" s="3"/>
      <c r="G77" s="30"/>
      <c r="H77" s="31"/>
      <c r="I77" s="162"/>
      <c r="J77" s="163"/>
    </row>
    <row r="78" spans="1:11" x14ac:dyDescent="0.25">
      <c r="A78" s="27" t="s">
        <v>236</v>
      </c>
      <c r="B78" s="63"/>
      <c r="C78" s="63"/>
      <c r="D78" s="80"/>
      <c r="E78" s="29">
        <f t="shared" si="1"/>
        <v>1248.1500000000001</v>
      </c>
      <c r="F78" s="3"/>
      <c r="G78" s="32" t="s">
        <v>18</v>
      </c>
      <c r="H78" s="31"/>
      <c r="I78" s="176">
        <f>SUM(I73:J76)</f>
        <v>202223.37999999995</v>
      </c>
      <c r="J78" s="177"/>
    </row>
    <row r="79" spans="1:11" x14ac:dyDescent="0.25">
      <c r="A79" s="27" t="s">
        <v>198</v>
      </c>
      <c r="B79" s="63"/>
      <c r="C79" s="63"/>
      <c r="D79" s="80"/>
      <c r="E79" s="29">
        <f t="shared" si="1"/>
        <v>2512.16</v>
      </c>
      <c r="F79" s="3"/>
      <c r="G79" s="49"/>
      <c r="H79" s="41"/>
      <c r="I79" s="41"/>
      <c r="J79" s="118"/>
      <c r="K79" s="24"/>
    </row>
    <row r="80" spans="1:11" x14ac:dyDescent="0.25">
      <c r="A80" s="27" t="s">
        <v>268</v>
      </c>
      <c r="B80" s="63"/>
      <c r="C80" s="63"/>
      <c r="D80" s="80"/>
      <c r="E80" s="29">
        <f t="shared" si="1"/>
        <v>538.79999999999995</v>
      </c>
      <c r="F80" s="3"/>
      <c r="G80" s="53" t="s">
        <v>62</v>
      </c>
      <c r="H80" s="54"/>
      <c r="I80" s="178"/>
      <c r="J80" s="179"/>
      <c r="K80" s="24"/>
    </row>
    <row r="81" spans="1:13" x14ac:dyDescent="0.25">
      <c r="A81" s="27" t="s">
        <v>211</v>
      </c>
      <c r="B81" s="63"/>
      <c r="C81" s="63"/>
      <c r="D81" s="80"/>
      <c r="E81" s="29">
        <f t="shared" si="1"/>
        <v>59.5</v>
      </c>
      <c r="F81" s="3"/>
      <c r="G81" s="57" t="s">
        <v>19</v>
      </c>
      <c r="H81" s="58"/>
      <c r="I81" s="170">
        <f>'CEF Março 2019'!I88:J88</f>
        <v>0</v>
      </c>
      <c r="J81" s="171"/>
      <c r="K81" s="24"/>
    </row>
    <row r="82" spans="1:13" x14ac:dyDescent="0.25">
      <c r="A82" s="27" t="s">
        <v>149</v>
      </c>
      <c r="B82" s="63"/>
      <c r="C82" s="63"/>
      <c r="D82" s="80"/>
      <c r="E82" s="29">
        <f t="shared" si="1"/>
        <v>469.2</v>
      </c>
      <c r="F82" s="3"/>
      <c r="G82" s="27" t="s">
        <v>48</v>
      </c>
      <c r="H82" s="120"/>
      <c r="I82" s="158">
        <f>SUMIF($G$8:$G$54,G82,$E$8:$E$54)</f>
        <v>0</v>
      </c>
      <c r="J82" s="159"/>
      <c r="K82" s="24"/>
    </row>
    <row r="83" spans="1:13" x14ac:dyDescent="0.25">
      <c r="A83" s="27" t="s">
        <v>200</v>
      </c>
      <c r="B83" s="63"/>
      <c r="C83" s="63"/>
      <c r="D83" s="80"/>
      <c r="E83" s="29">
        <f t="shared" si="1"/>
        <v>0</v>
      </c>
      <c r="F83" s="3"/>
      <c r="G83" s="119" t="s">
        <v>14</v>
      </c>
      <c r="H83" s="120"/>
      <c r="I83" s="158">
        <f>-SUMIF($G$8:$G$54,G83,$D$8:$D$54)</f>
        <v>0</v>
      </c>
      <c r="J83" s="159"/>
      <c r="K83" s="24"/>
    </row>
    <row r="84" spans="1:13" x14ac:dyDescent="0.25">
      <c r="A84" s="27" t="s">
        <v>150</v>
      </c>
      <c r="B84" s="41"/>
      <c r="C84" s="41"/>
      <c r="D84" s="80"/>
      <c r="E84" s="29">
        <f t="shared" si="1"/>
        <v>0</v>
      </c>
      <c r="F84" s="3"/>
      <c r="G84" s="30"/>
      <c r="H84" s="31"/>
      <c r="I84" s="162"/>
      <c r="J84" s="163"/>
      <c r="K84" s="24"/>
    </row>
    <row r="85" spans="1:13" x14ac:dyDescent="0.25">
      <c r="A85" s="27" t="s">
        <v>49</v>
      </c>
      <c r="B85" s="63"/>
      <c r="C85" s="63"/>
      <c r="D85" s="80"/>
      <c r="E85" s="29">
        <f t="shared" si="1"/>
        <v>0</v>
      </c>
      <c r="F85" s="3"/>
      <c r="G85" s="32" t="s">
        <v>17</v>
      </c>
      <c r="H85" s="31"/>
      <c r="I85" s="164">
        <f>SUM(I81:J84)</f>
        <v>0</v>
      </c>
      <c r="J85" s="165"/>
      <c r="K85" s="24"/>
    </row>
    <row r="86" spans="1:13" x14ac:dyDescent="0.25">
      <c r="A86" s="27" t="s">
        <v>175</v>
      </c>
      <c r="B86" s="63"/>
      <c r="C86" s="63"/>
      <c r="D86" s="80"/>
      <c r="E86" s="29">
        <f t="shared" si="1"/>
        <v>15533.58</v>
      </c>
      <c r="F86" s="3"/>
      <c r="G86" s="49"/>
      <c r="H86" s="41"/>
      <c r="I86" s="41"/>
      <c r="J86" s="118"/>
      <c r="K86" s="24"/>
    </row>
    <row r="87" spans="1:13" x14ac:dyDescent="0.25">
      <c r="A87" s="27" t="s">
        <v>235</v>
      </c>
      <c r="B87" s="63"/>
      <c r="C87" s="63"/>
      <c r="D87" s="80"/>
      <c r="E87" s="29">
        <f t="shared" si="1"/>
        <v>473.42</v>
      </c>
      <c r="F87" s="3"/>
      <c r="G87" s="36" t="s">
        <v>16</v>
      </c>
      <c r="H87" s="37"/>
      <c r="I87" s="66"/>
      <c r="J87" s="67"/>
      <c r="K87" s="24"/>
    </row>
    <row r="88" spans="1:13" x14ac:dyDescent="0.25">
      <c r="A88" s="27" t="s">
        <v>43</v>
      </c>
      <c r="B88" s="63"/>
      <c r="C88" s="63"/>
      <c r="D88" s="80"/>
      <c r="E88" s="29">
        <f t="shared" si="1"/>
        <v>3897.1800000000003</v>
      </c>
      <c r="F88" s="3"/>
      <c r="G88" s="119" t="s">
        <v>19</v>
      </c>
      <c r="H88" s="120"/>
      <c r="I88" s="172">
        <f>'CEF Abril 2019'!I93:J93</f>
        <v>35282.169999999984</v>
      </c>
      <c r="J88" s="173"/>
      <c r="K88" s="24"/>
    </row>
    <row r="89" spans="1:13" x14ac:dyDescent="0.25">
      <c r="A89" s="27" t="s">
        <v>237</v>
      </c>
      <c r="B89" s="63"/>
      <c r="C89" s="63"/>
      <c r="D89" s="80"/>
      <c r="E89" s="29">
        <f t="shared" si="1"/>
        <v>0</v>
      </c>
      <c r="F89" s="3"/>
      <c r="G89" s="119" t="s">
        <v>42</v>
      </c>
      <c r="H89" s="120"/>
      <c r="I89" s="174">
        <f>249997.75+16000+16408.72</f>
        <v>282406.46999999997</v>
      </c>
      <c r="J89" s="175"/>
      <c r="K89" s="24"/>
    </row>
    <row r="90" spans="1:13" x14ac:dyDescent="0.25">
      <c r="A90" s="27" t="s">
        <v>178</v>
      </c>
      <c r="B90" s="63"/>
      <c r="C90" s="63"/>
      <c r="D90" s="80"/>
      <c r="E90" s="29">
        <f t="shared" si="1"/>
        <v>0</v>
      </c>
      <c r="F90" s="3"/>
      <c r="G90" s="119" t="s">
        <v>146</v>
      </c>
      <c r="H90" s="120"/>
      <c r="I90" s="158">
        <f>-SUMIF($G$8:$G$54,G90,$E$8:$E$54)</f>
        <v>-265997.75</v>
      </c>
      <c r="J90" s="159"/>
      <c r="K90" s="24"/>
    </row>
    <row r="91" spans="1:13" x14ac:dyDescent="0.25">
      <c r="A91" s="27" t="s">
        <v>145</v>
      </c>
      <c r="B91" s="63"/>
      <c r="C91" s="63"/>
      <c r="D91" s="80"/>
      <c r="E91" s="29">
        <f t="shared" si="1"/>
        <v>0</v>
      </c>
      <c r="F91" s="3"/>
      <c r="G91" s="30"/>
      <c r="H91" s="31"/>
      <c r="I91" s="168"/>
      <c r="J91" s="169"/>
      <c r="K91" s="24"/>
      <c r="L91" s="46">
        <f>I88-I92</f>
        <v>-16408.719999999972</v>
      </c>
    </row>
    <row r="92" spans="1:13" x14ac:dyDescent="0.25">
      <c r="A92" s="27" t="s">
        <v>34</v>
      </c>
      <c r="B92" s="63"/>
      <c r="C92" s="63"/>
      <c r="D92" s="80"/>
      <c r="E92" s="29">
        <f t="shared" si="1"/>
        <v>2352</v>
      </c>
      <c r="F92" s="3"/>
      <c r="G92" s="32" t="s">
        <v>18</v>
      </c>
      <c r="H92" s="31"/>
      <c r="I92" s="176">
        <f>SUM(I88:J91)</f>
        <v>51690.889999999956</v>
      </c>
      <c r="J92" s="177"/>
      <c r="K92" s="24"/>
      <c r="M92" s="39"/>
    </row>
    <row r="93" spans="1:13" x14ac:dyDescent="0.25">
      <c r="A93" s="27" t="s">
        <v>177</v>
      </c>
      <c r="B93" s="63"/>
      <c r="C93" s="63"/>
      <c r="D93" s="80"/>
      <c r="E93" s="29">
        <f t="shared" si="1"/>
        <v>0</v>
      </c>
      <c r="F93" s="3"/>
      <c r="G93" s="27"/>
      <c r="H93" s="26"/>
      <c r="I93" s="26"/>
      <c r="J93" s="42"/>
      <c r="K93" s="24"/>
    </row>
    <row r="94" spans="1:13" x14ac:dyDescent="0.25">
      <c r="A94" s="27" t="s">
        <v>72</v>
      </c>
      <c r="B94" s="63"/>
      <c r="C94" s="63"/>
      <c r="D94" s="80"/>
      <c r="E94" s="29">
        <f t="shared" si="1"/>
        <v>99</v>
      </c>
      <c r="F94" s="3"/>
      <c r="G94" s="53" t="s">
        <v>39</v>
      </c>
      <c r="H94" s="54"/>
      <c r="I94" s="54"/>
      <c r="J94" s="55"/>
      <c r="K94" s="24"/>
    </row>
    <row r="95" spans="1:13" x14ac:dyDescent="0.25">
      <c r="A95" s="27" t="s">
        <v>120</v>
      </c>
      <c r="B95" s="63"/>
      <c r="C95" s="63"/>
      <c r="D95" s="80"/>
      <c r="E95" s="29">
        <f t="shared" si="1"/>
        <v>0</v>
      </c>
      <c r="F95" s="3"/>
      <c r="G95" s="28" t="s">
        <v>40</v>
      </c>
      <c r="H95" s="34"/>
      <c r="I95" s="170">
        <f>'CEF Abril 2019'!I100:J100</f>
        <v>15533.580000000009</v>
      </c>
      <c r="J95" s="171"/>
      <c r="K95" s="24"/>
    </row>
    <row r="96" spans="1:13" x14ac:dyDescent="0.25">
      <c r="A96" s="27"/>
      <c r="B96" s="63"/>
      <c r="C96" s="63"/>
      <c r="D96" s="80"/>
      <c r="E96" s="29">
        <f t="shared" si="1"/>
        <v>0</v>
      </c>
      <c r="F96" s="3"/>
      <c r="G96" s="27" t="s">
        <v>266</v>
      </c>
      <c r="H96" s="41"/>
      <c r="I96" s="158">
        <v>15542.43</v>
      </c>
      <c r="J96" s="159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27"/>
      <c r="H97" s="56"/>
      <c r="I97" s="158"/>
      <c r="J97" s="159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59" t="s">
        <v>175</v>
      </c>
      <c r="H98" s="60"/>
      <c r="I98" s="168">
        <f>-SUMIF($G$8:$G$54,G98,$D$8:$D$54)</f>
        <v>-15533.58</v>
      </c>
      <c r="J98" s="169"/>
      <c r="K98" s="24"/>
    </row>
    <row r="99" spans="1:11" x14ac:dyDescent="0.25">
      <c r="A99" s="62"/>
      <c r="B99" s="63"/>
      <c r="C99" s="63"/>
      <c r="D99" s="80"/>
      <c r="E99" s="29">
        <f t="shared" si="1"/>
        <v>0</v>
      </c>
      <c r="F99" s="3"/>
      <c r="G99" s="47" t="s">
        <v>17</v>
      </c>
      <c r="H99" s="48"/>
      <c r="I99" s="164">
        <f>SUM(I95:J98)</f>
        <v>15542.430000000009</v>
      </c>
      <c r="J99" s="165"/>
      <c r="K99" s="24"/>
    </row>
    <row r="100" spans="1:11" x14ac:dyDescent="0.25">
      <c r="A100" s="27"/>
      <c r="B100" s="63"/>
      <c r="C100" s="63"/>
      <c r="D100" s="80"/>
      <c r="E100" s="29">
        <f t="shared" si="1"/>
        <v>0</v>
      </c>
      <c r="F100" s="3"/>
      <c r="G100" s="49"/>
      <c r="H100" s="41"/>
      <c r="I100" s="41"/>
      <c r="J100" s="118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50" t="s">
        <v>41</v>
      </c>
      <c r="H101" s="51"/>
      <c r="I101" s="51"/>
      <c r="J101" s="52"/>
      <c r="K101" s="24"/>
    </row>
    <row r="102" spans="1:11" x14ac:dyDescent="0.25">
      <c r="A102" s="30"/>
      <c r="B102" s="85"/>
      <c r="C102" s="85"/>
      <c r="D102" s="86"/>
      <c r="E102" s="87"/>
      <c r="F102" s="3"/>
      <c r="G102" s="27" t="s">
        <v>267</v>
      </c>
      <c r="H102" s="120"/>
      <c r="I102" s="174">
        <v>32693.41</v>
      </c>
      <c r="J102" s="175"/>
      <c r="K102" s="24"/>
    </row>
    <row r="103" spans="1:11" x14ac:dyDescent="0.25">
      <c r="A103" s="166" t="s">
        <v>22</v>
      </c>
      <c r="B103" s="167"/>
      <c r="C103" s="167"/>
      <c r="D103" s="81"/>
      <c r="E103" s="35">
        <f>SUM(E65:E101)</f>
        <v>509758.21</v>
      </c>
      <c r="F103" s="3"/>
      <c r="G103" s="27"/>
      <c r="H103" s="120"/>
      <c r="I103" s="174"/>
      <c r="J103" s="175"/>
      <c r="K103" s="24"/>
    </row>
    <row r="104" spans="1:11" x14ac:dyDescent="0.25">
      <c r="E104" s="46">
        <f>D55-E103</f>
        <v>0</v>
      </c>
      <c r="F104" s="3"/>
      <c r="G104" s="27"/>
      <c r="H104" s="41"/>
      <c r="I104" s="182"/>
      <c r="J104" s="183"/>
      <c r="K104" s="24"/>
    </row>
    <row r="105" spans="1:11" x14ac:dyDescent="0.25">
      <c r="F105" s="3"/>
      <c r="G105" s="89" t="s">
        <v>18</v>
      </c>
      <c r="H105" s="88"/>
      <c r="I105" s="164">
        <f>SUM(I102:J104)</f>
        <v>32693.41</v>
      </c>
      <c r="J105" s="165"/>
      <c r="K105" s="24"/>
    </row>
    <row r="106" spans="1:11" x14ac:dyDescent="0.25">
      <c r="A106" s="27"/>
      <c r="B106" s="63"/>
      <c r="C106" s="63"/>
      <c r="D106" s="80"/>
      <c r="K106" s="24"/>
    </row>
    <row r="107" spans="1:11" x14ac:dyDescent="0.25">
      <c r="A107" s="27"/>
      <c r="B107" s="63"/>
      <c r="C107" s="63"/>
      <c r="D107" s="80"/>
      <c r="G107" s="45"/>
      <c r="H107" s="45"/>
      <c r="I107" s="69"/>
      <c r="J107" s="69"/>
      <c r="K107" s="24"/>
    </row>
    <row r="108" spans="1:11" x14ac:dyDescent="0.25">
      <c r="D108" s="121"/>
      <c r="F108" s="3"/>
      <c r="G108" s="45"/>
      <c r="H108" s="45"/>
      <c r="I108" s="69"/>
      <c r="J108" s="69"/>
      <c r="K108" s="24"/>
    </row>
    <row r="110" spans="1:11" x14ac:dyDescent="0.25">
      <c r="E110" s="46"/>
    </row>
    <row r="111" spans="1:11" x14ac:dyDescent="0.25">
      <c r="E111" s="46"/>
    </row>
    <row r="114" spans="5:5" x14ac:dyDescent="0.25">
      <c r="E114" s="46"/>
    </row>
  </sheetData>
  <sortState xmlns:xlrd2="http://schemas.microsoft.com/office/spreadsheetml/2017/richdata2" ref="A65:E101">
    <sortCondition ref="A65"/>
  </sortState>
  <mergeCells count="46">
    <mergeCell ref="A103:C103"/>
    <mergeCell ref="I103:J103"/>
    <mergeCell ref="I104:J104"/>
    <mergeCell ref="I105:J105"/>
    <mergeCell ref="I95:J95"/>
    <mergeCell ref="I96:J96"/>
    <mergeCell ref="I97:J97"/>
    <mergeCell ref="I98:J98"/>
    <mergeCell ref="I99:J99"/>
    <mergeCell ref="I102:J102"/>
    <mergeCell ref="I92:J92"/>
    <mergeCell ref="I78:J78"/>
    <mergeCell ref="I80:J80"/>
    <mergeCell ref="I81:J81"/>
    <mergeCell ref="I82:J82"/>
    <mergeCell ref="I83:J83"/>
    <mergeCell ref="I84:J84"/>
    <mergeCell ref="I85:J85"/>
    <mergeCell ref="I88:J88"/>
    <mergeCell ref="I89:J89"/>
    <mergeCell ref="I90:J90"/>
    <mergeCell ref="I91:J91"/>
    <mergeCell ref="I77:J77"/>
    <mergeCell ref="G67:H67"/>
    <mergeCell ref="I67:J67"/>
    <mergeCell ref="G68:H68"/>
    <mergeCell ref="I68:J68"/>
    <mergeCell ref="I69:J69"/>
    <mergeCell ref="I70:J70"/>
    <mergeCell ref="I73:J73"/>
    <mergeCell ref="I74:J74"/>
    <mergeCell ref="G75:H75"/>
    <mergeCell ref="I75:J75"/>
    <mergeCell ref="I76:J76"/>
    <mergeCell ref="A62:K62"/>
    <mergeCell ref="A64:E64"/>
    <mergeCell ref="G64:J64"/>
    <mergeCell ref="I65:J65"/>
    <mergeCell ref="G66:H66"/>
    <mergeCell ref="I66:J66"/>
    <mergeCell ref="A60:K60"/>
    <mergeCell ref="A2:K2"/>
    <mergeCell ref="A4:K4"/>
    <mergeCell ref="A6:F6"/>
    <mergeCell ref="G6:K6"/>
    <mergeCell ref="A55:B5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M122"/>
  <sheetViews>
    <sheetView topLeftCell="A76" workbookViewId="0">
      <selection activeCell="I96" sqref="I96:J96"/>
    </sheetView>
  </sheetViews>
  <sheetFormatPr defaultRowHeight="15" x14ac:dyDescent="0.25"/>
  <cols>
    <col min="1" max="1" width="10.42578125" style="122" bestFit="1" customWidth="1"/>
    <col min="2" max="2" width="11.42578125" style="122" bestFit="1" customWidth="1"/>
    <col min="3" max="3" width="41.140625" style="122" bestFit="1" customWidth="1"/>
    <col min="4" max="4" width="12.42578125" style="74" bestFit="1" customWidth="1"/>
    <col min="5" max="5" width="13.28515625" style="122" bestFit="1" customWidth="1"/>
    <col min="6" max="6" width="12.42578125" style="122" bestFit="1" customWidth="1"/>
    <col min="7" max="7" width="45.140625" style="122" bestFit="1" customWidth="1"/>
    <col min="8" max="8" width="47" style="122" bestFit="1" customWidth="1"/>
    <col min="9" max="9" width="10" style="122" bestFit="1" customWidth="1"/>
    <col min="10" max="10" width="4.7109375" style="1" bestFit="1" customWidth="1"/>
    <col min="11" max="11" width="11" style="73" bestFit="1" customWidth="1"/>
    <col min="12" max="12" width="9.140625" style="122"/>
    <col min="13" max="13" width="13.28515625" style="122" bestFit="1" customWidth="1"/>
    <col min="14" max="16384" width="9.140625" style="12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269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Maio 2019'!F55:F55</f>
        <v>3497.6300000000047</v>
      </c>
      <c r="G9" s="9"/>
      <c r="H9" s="7"/>
      <c r="I9" s="4"/>
      <c r="J9" s="19"/>
      <c r="K9" s="16"/>
    </row>
    <row r="10" spans="1:11" x14ac:dyDescent="0.25">
      <c r="A10" s="15">
        <v>43619</v>
      </c>
      <c r="B10" s="4">
        <v>727220</v>
      </c>
      <c r="C10" s="4" t="s">
        <v>60</v>
      </c>
      <c r="D10" s="77"/>
      <c r="E10" s="77">
        <v>11616.210000000001</v>
      </c>
      <c r="F10" s="6">
        <f t="shared" ref="F10:F61" si="0">F9-D10+E10</f>
        <v>15113.840000000006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43619</v>
      </c>
      <c r="B11" s="4">
        <v>300328</v>
      </c>
      <c r="C11" s="4" t="s">
        <v>57</v>
      </c>
      <c r="D11" s="77">
        <v>1652.24</v>
      </c>
      <c r="E11" s="5"/>
      <c r="F11" s="6">
        <f t="shared" si="0"/>
        <v>13461.600000000006</v>
      </c>
      <c r="G11" s="9" t="s">
        <v>234</v>
      </c>
      <c r="H11" s="7" t="s">
        <v>87</v>
      </c>
      <c r="I11" s="4"/>
      <c r="J11" s="19"/>
      <c r="K11" s="16"/>
    </row>
    <row r="12" spans="1:11" x14ac:dyDescent="0.25">
      <c r="A12" s="15">
        <v>43619</v>
      </c>
      <c r="B12" s="4">
        <v>300327</v>
      </c>
      <c r="C12" s="4" t="s">
        <v>59</v>
      </c>
      <c r="D12" s="77">
        <v>1561.6000000000001</v>
      </c>
      <c r="E12" s="5"/>
      <c r="F12" s="6">
        <f t="shared" si="0"/>
        <v>11900.000000000005</v>
      </c>
      <c r="G12" s="9" t="s">
        <v>234</v>
      </c>
      <c r="H12" s="7" t="s">
        <v>155</v>
      </c>
      <c r="I12" s="4"/>
      <c r="J12" s="19"/>
      <c r="K12" s="16"/>
    </row>
    <row r="13" spans="1:11" x14ac:dyDescent="0.25">
      <c r="A13" s="15">
        <v>43619</v>
      </c>
      <c r="B13" s="4">
        <v>885644</v>
      </c>
      <c r="C13" s="4" t="s">
        <v>52</v>
      </c>
      <c r="D13" s="77">
        <v>11900</v>
      </c>
      <c r="E13" s="5"/>
      <c r="F13" s="6">
        <f t="shared" si="0"/>
        <v>5.4569682106375694E-12</v>
      </c>
      <c r="G13" s="9" t="s">
        <v>174</v>
      </c>
      <c r="H13" s="7" t="s">
        <v>45</v>
      </c>
      <c r="I13" s="4">
        <v>413099</v>
      </c>
      <c r="J13" s="19">
        <v>15</v>
      </c>
      <c r="K13" s="16">
        <v>43622</v>
      </c>
    </row>
    <row r="14" spans="1:11" x14ac:dyDescent="0.25">
      <c r="A14" s="15">
        <v>43621</v>
      </c>
      <c r="B14" s="4">
        <v>300332</v>
      </c>
      <c r="C14" s="4" t="s">
        <v>59</v>
      </c>
      <c r="D14" s="77">
        <v>629.96</v>
      </c>
      <c r="E14" s="5"/>
      <c r="F14" s="6">
        <f t="shared" si="0"/>
        <v>-629.95999999999458</v>
      </c>
      <c r="G14" s="9" t="s">
        <v>234</v>
      </c>
      <c r="H14" s="7" t="s">
        <v>117</v>
      </c>
      <c r="I14" s="4"/>
      <c r="J14" s="19"/>
      <c r="K14" s="16"/>
    </row>
    <row r="15" spans="1:11" x14ac:dyDescent="0.25">
      <c r="A15" s="15">
        <v>43621</v>
      </c>
      <c r="B15" s="4">
        <v>300331</v>
      </c>
      <c r="C15" s="4" t="s">
        <v>57</v>
      </c>
      <c r="D15" s="77">
        <v>2064.23</v>
      </c>
      <c r="E15" s="5"/>
      <c r="F15" s="6">
        <f t="shared" si="0"/>
        <v>-2694.1899999999946</v>
      </c>
      <c r="G15" s="9" t="s">
        <v>234</v>
      </c>
      <c r="H15" s="7" t="s">
        <v>109</v>
      </c>
      <c r="I15" s="4"/>
      <c r="J15" s="19"/>
      <c r="K15" s="16"/>
    </row>
    <row r="16" spans="1:11" x14ac:dyDescent="0.25">
      <c r="A16" s="15">
        <v>43621</v>
      </c>
      <c r="B16" s="4">
        <v>300329</v>
      </c>
      <c r="C16" s="4" t="s">
        <v>57</v>
      </c>
      <c r="D16" s="77">
        <v>1499.1100000000001</v>
      </c>
      <c r="E16" s="5"/>
      <c r="F16" s="6">
        <f t="shared" si="0"/>
        <v>-4193.2999999999947</v>
      </c>
      <c r="G16" s="9" t="s">
        <v>234</v>
      </c>
      <c r="H16" s="7" t="s">
        <v>102</v>
      </c>
      <c r="I16" s="4"/>
      <c r="J16" s="19"/>
      <c r="K16" s="16"/>
    </row>
    <row r="17" spans="1:11" x14ac:dyDescent="0.25">
      <c r="A17" s="15">
        <v>43621</v>
      </c>
      <c r="B17" s="4">
        <v>300334</v>
      </c>
      <c r="C17" s="4" t="s">
        <v>59</v>
      </c>
      <c r="D17" s="77">
        <v>946.93000000000006</v>
      </c>
      <c r="E17" s="5"/>
      <c r="F17" s="6">
        <f t="shared" si="0"/>
        <v>-5140.229999999995</v>
      </c>
      <c r="G17" s="9" t="s">
        <v>234</v>
      </c>
      <c r="H17" s="7" t="s">
        <v>89</v>
      </c>
      <c r="I17" s="4"/>
      <c r="J17" s="19"/>
      <c r="K17" s="16"/>
    </row>
    <row r="18" spans="1:11" x14ac:dyDescent="0.25">
      <c r="A18" s="15">
        <v>43621</v>
      </c>
      <c r="B18" s="4">
        <v>727220</v>
      </c>
      <c r="C18" s="4" t="s">
        <v>60</v>
      </c>
      <c r="D18" s="77"/>
      <c r="E18" s="77">
        <v>5239.2300000000005</v>
      </c>
      <c r="F18" s="6">
        <f t="shared" si="0"/>
        <v>99.000000000005457</v>
      </c>
      <c r="G18" s="9" t="s">
        <v>144</v>
      </c>
      <c r="H18" s="7"/>
      <c r="I18" s="4"/>
      <c r="J18" s="19"/>
      <c r="K18" s="16"/>
    </row>
    <row r="19" spans="1:11" x14ac:dyDescent="0.25">
      <c r="A19" s="15">
        <v>43621</v>
      </c>
      <c r="B19" s="4">
        <v>52019</v>
      </c>
      <c r="C19" s="4" t="s">
        <v>187</v>
      </c>
      <c r="D19" s="77">
        <v>99</v>
      </c>
      <c r="E19" s="5"/>
      <c r="F19" s="6">
        <f t="shared" si="0"/>
        <v>5.4569682106375694E-12</v>
      </c>
      <c r="G19" s="9" t="s">
        <v>72</v>
      </c>
      <c r="H19" s="7"/>
      <c r="I19" s="4"/>
      <c r="J19" s="19"/>
      <c r="K19" s="16"/>
    </row>
    <row r="20" spans="1:11" x14ac:dyDescent="0.25">
      <c r="A20" s="15">
        <v>43622</v>
      </c>
      <c r="B20" s="4">
        <v>309379</v>
      </c>
      <c r="C20" s="4" t="s">
        <v>171</v>
      </c>
      <c r="D20" s="77">
        <v>92819.38</v>
      </c>
      <c r="E20" s="5"/>
      <c r="F20" s="6">
        <f t="shared" si="0"/>
        <v>-92819.38</v>
      </c>
      <c r="G20" s="9" t="s">
        <v>233</v>
      </c>
      <c r="H20" s="7"/>
      <c r="I20" s="4"/>
      <c r="J20" s="19"/>
      <c r="K20" s="16"/>
    </row>
    <row r="21" spans="1:11" x14ac:dyDescent="0.25">
      <c r="A21" s="15">
        <v>43622</v>
      </c>
      <c r="B21" s="4">
        <v>146060</v>
      </c>
      <c r="C21" s="4" t="s">
        <v>55</v>
      </c>
      <c r="D21" s="77">
        <v>442.87</v>
      </c>
      <c r="E21" s="5"/>
      <c r="F21" s="6">
        <f t="shared" si="0"/>
        <v>-93262.25</v>
      </c>
      <c r="G21" s="9" t="s">
        <v>200</v>
      </c>
      <c r="H21" s="7"/>
      <c r="I21" s="4"/>
      <c r="J21" s="19"/>
      <c r="K21" s="16"/>
    </row>
    <row r="22" spans="1:11" x14ac:dyDescent="0.25">
      <c r="A22" s="15">
        <v>43622</v>
      </c>
      <c r="B22" s="4">
        <v>146060</v>
      </c>
      <c r="C22" s="4" t="s">
        <v>244</v>
      </c>
      <c r="D22" s="77"/>
      <c r="E22" s="77">
        <v>442.87</v>
      </c>
      <c r="F22" s="6">
        <f t="shared" si="0"/>
        <v>-92819.38</v>
      </c>
      <c r="G22" s="9" t="s">
        <v>212</v>
      </c>
      <c r="H22" s="7"/>
      <c r="I22" s="4"/>
      <c r="J22" s="19"/>
      <c r="K22" s="16"/>
    </row>
    <row r="23" spans="1:11" x14ac:dyDescent="0.25">
      <c r="A23" s="15">
        <v>43622</v>
      </c>
      <c r="B23" s="4">
        <v>727220</v>
      </c>
      <c r="C23" s="4" t="s">
        <v>60</v>
      </c>
      <c r="D23" s="77"/>
      <c r="E23" s="77">
        <v>92819.38</v>
      </c>
      <c r="F23" s="6">
        <f t="shared" si="0"/>
        <v>0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43623</v>
      </c>
      <c r="B24" s="4">
        <v>1</v>
      </c>
      <c r="C24" s="4" t="s">
        <v>37</v>
      </c>
      <c r="D24" s="77"/>
      <c r="E24" s="77">
        <v>195088.45</v>
      </c>
      <c r="F24" s="6">
        <f t="shared" si="0"/>
        <v>195088.45</v>
      </c>
      <c r="G24" s="9" t="s">
        <v>146</v>
      </c>
      <c r="H24" s="7"/>
      <c r="I24" s="4"/>
      <c r="J24" s="19"/>
      <c r="K24" s="16"/>
    </row>
    <row r="25" spans="1:11" x14ac:dyDescent="0.25">
      <c r="A25" s="15">
        <v>43623</v>
      </c>
      <c r="B25" s="4">
        <v>1</v>
      </c>
      <c r="C25" s="4" t="s">
        <v>37</v>
      </c>
      <c r="D25" s="77"/>
      <c r="E25" s="77">
        <v>87318.02</v>
      </c>
      <c r="F25" s="6">
        <f t="shared" si="0"/>
        <v>282406.47000000003</v>
      </c>
      <c r="G25" s="9" t="s">
        <v>146</v>
      </c>
      <c r="H25" s="7"/>
      <c r="I25" s="4"/>
      <c r="J25" s="19"/>
      <c r="K25" s="16"/>
    </row>
    <row r="26" spans="1:11" x14ac:dyDescent="0.25">
      <c r="A26" s="15">
        <v>43623</v>
      </c>
      <c r="B26" s="4">
        <v>144966</v>
      </c>
      <c r="C26" s="4" t="s">
        <v>55</v>
      </c>
      <c r="D26" s="77">
        <v>442.87</v>
      </c>
      <c r="E26" s="5"/>
      <c r="F26" s="6">
        <f t="shared" si="0"/>
        <v>281963.60000000003</v>
      </c>
      <c r="G26" s="9" t="s">
        <v>235</v>
      </c>
      <c r="H26" s="7" t="s">
        <v>238</v>
      </c>
      <c r="I26" s="4">
        <v>6</v>
      </c>
      <c r="J26" s="19">
        <v>1</v>
      </c>
      <c r="K26" s="16"/>
    </row>
    <row r="27" spans="1:11" x14ac:dyDescent="0.25">
      <c r="A27" s="15">
        <v>43626</v>
      </c>
      <c r="B27" s="4">
        <v>642580</v>
      </c>
      <c r="C27" s="4" t="s">
        <v>196</v>
      </c>
      <c r="D27" s="77">
        <v>2325.6799999999998</v>
      </c>
      <c r="E27" s="5"/>
      <c r="F27" s="6">
        <f t="shared" si="0"/>
        <v>279637.92000000004</v>
      </c>
      <c r="G27" s="9" t="s">
        <v>198</v>
      </c>
      <c r="H27" s="7" t="s">
        <v>202</v>
      </c>
      <c r="I27" s="4">
        <v>1</v>
      </c>
      <c r="J27" s="19">
        <v>1</v>
      </c>
      <c r="K27" s="16"/>
    </row>
    <row r="28" spans="1:11" x14ac:dyDescent="0.25">
      <c r="A28" s="15">
        <v>43626</v>
      </c>
      <c r="B28" s="4">
        <v>300330</v>
      </c>
      <c r="C28" s="4" t="s">
        <v>57</v>
      </c>
      <c r="D28" s="77">
        <v>3405.46</v>
      </c>
      <c r="E28" s="5"/>
      <c r="F28" s="6">
        <f t="shared" si="0"/>
        <v>276232.46000000002</v>
      </c>
      <c r="G28" s="9" t="s">
        <v>234</v>
      </c>
      <c r="H28" s="7" t="s">
        <v>85</v>
      </c>
      <c r="I28" s="4"/>
      <c r="J28" s="19"/>
      <c r="K28" s="16"/>
    </row>
    <row r="29" spans="1:11" x14ac:dyDescent="0.25">
      <c r="A29" s="15">
        <v>43628</v>
      </c>
      <c r="B29" s="4">
        <v>373370</v>
      </c>
      <c r="C29" s="4" t="s">
        <v>58</v>
      </c>
      <c r="D29" s="77">
        <v>275000</v>
      </c>
      <c r="E29" s="5"/>
      <c r="F29" s="6">
        <f t="shared" si="0"/>
        <v>1232.460000000021</v>
      </c>
      <c r="G29" s="9" t="s">
        <v>148</v>
      </c>
      <c r="H29" s="7"/>
      <c r="I29" s="4"/>
      <c r="J29" s="19"/>
      <c r="K29" s="16"/>
    </row>
    <row r="30" spans="1:11" x14ac:dyDescent="0.25">
      <c r="A30" s="15">
        <v>43630</v>
      </c>
      <c r="B30" s="4">
        <v>300338</v>
      </c>
      <c r="C30" s="4" t="s">
        <v>57</v>
      </c>
      <c r="D30" s="77">
        <v>17765.8</v>
      </c>
      <c r="E30" s="5"/>
      <c r="F30" s="6">
        <f t="shared" si="0"/>
        <v>-16533.339999999978</v>
      </c>
      <c r="G30" s="9" t="s">
        <v>173</v>
      </c>
      <c r="H30" s="7" t="s">
        <v>127</v>
      </c>
      <c r="I30" s="4">
        <v>68</v>
      </c>
      <c r="J30" s="19">
        <v>2</v>
      </c>
      <c r="K30" s="16">
        <v>43622</v>
      </c>
    </row>
    <row r="31" spans="1:11" x14ac:dyDescent="0.25">
      <c r="A31" s="15">
        <v>43630</v>
      </c>
      <c r="B31" s="4">
        <v>300340</v>
      </c>
      <c r="C31" s="4" t="s">
        <v>57</v>
      </c>
      <c r="D31" s="77">
        <v>1047.5999999999999</v>
      </c>
      <c r="E31" s="5"/>
      <c r="F31" s="6">
        <f t="shared" si="0"/>
        <v>-17580.939999999977</v>
      </c>
      <c r="G31" s="9" t="s">
        <v>173</v>
      </c>
      <c r="H31" s="7" t="s">
        <v>239</v>
      </c>
      <c r="I31" s="4">
        <v>4</v>
      </c>
      <c r="J31" s="19">
        <v>4</v>
      </c>
      <c r="K31" s="16">
        <v>43623</v>
      </c>
    </row>
    <row r="32" spans="1:11" x14ac:dyDescent="0.25">
      <c r="A32" s="15">
        <v>43630</v>
      </c>
      <c r="B32" s="4">
        <v>300341</v>
      </c>
      <c r="C32" s="4" t="s">
        <v>57</v>
      </c>
      <c r="D32" s="77">
        <v>6691.58</v>
      </c>
      <c r="E32" s="5"/>
      <c r="F32" s="6">
        <f t="shared" si="0"/>
        <v>-24272.519999999975</v>
      </c>
      <c r="G32" s="9" t="s">
        <v>173</v>
      </c>
      <c r="H32" s="7" t="s">
        <v>182</v>
      </c>
      <c r="I32" s="4">
        <v>24</v>
      </c>
      <c r="J32" s="19">
        <v>12</v>
      </c>
      <c r="K32" s="16">
        <v>43622</v>
      </c>
    </row>
    <row r="33" spans="1:11" x14ac:dyDescent="0.25">
      <c r="A33" s="15">
        <v>43630</v>
      </c>
      <c r="B33" s="4">
        <v>300336</v>
      </c>
      <c r="C33" s="4" t="s">
        <v>57</v>
      </c>
      <c r="D33" s="77">
        <v>2340</v>
      </c>
      <c r="E33" s="5"/>
      <c r="F33" s="6">
        <f t="shared" si="0"/>
        <v>-26612.519999999975</v>
      </c>
      <c r="G33" s="9" t="s">
        <v>173</v>
      </c>
      <c r="H33" s="7" t="s">
        <v>263</v>
      </c>
      <c r="I33" s="4">
        <v>60</v>
      </c>
      <c r="J33" s="19">
        <v>2</v>
      </c>
      <c r="K33" s="16">
        <v>43622</v>
      </c>
    </row>
    <row r="34" spans="1:11" x14ac:dyDescent="0.25">
      <c r="A34" s="15">
        <v>43630</v>
      </c>
      <c r="B34" s="4">
        <v>727220</v>
      </c>
      <c r="C34" s="4" t="s">
        <v>60</v>
      </c>
      <c r="D34" s="77"/>
      <c r="E34" s="77">
        <v>34331.85</v>
      </c>
      <c r="F34" s="6">
        <f t="shared" si="0"/>
        <v>7719.3300000000236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43630</v>
      </c>
      <c r="B35" s="4">
        <v>300337</v>
      </c>
      <c r="C35" s="4" t="s">
        <v>57</v>
      </c>
      <c r="D35" s="77">
        <v>7719.33</v>
      </c>
      <c r="E35" s="5"/>
      <c r="F35" s="6">
        <f t="shared" si="0"/>
        <v>2.3646862246096134E-11</v>
      </c>
      <c r="G35" s="9" t="s">
        <v>173</v>
      </c>
      <c r="H35" s="7" t="s">
        <v>128</v>
      </c>
      <c r="I35" s="4">
        <v>38</v>
      </c>
      <c r="J35" s="19">
        <v>9</v>
      </c>
      <c r="K35" s="16">
        <v>43623</v>
      </c>
    </row>
    <row r="36" spans="1:11" x14ac:dyDescent="0.25">
      <c r="A36" s="15">
        <v>43633</v>
      </c>
      <c r="B36" s="4">
        <v>300339</v>
      </c>
      <c r="C36" s="4" t="s">
        <v>57</v>
      </c>
      <c r="D36" s="77">
        <v>36176.480000000003</v>
      </c>
      <c r="E36" s="5"/>
      <c r="F36" s="6">
        <f t="shared" si="0"/>
        <v>-36176.479999999981</v>
      </c>
      <c r="G36" s="9" t="s">
        <v>173</v>
      </c>
      <c r="H36" s="7" t="s">
        <v>204</v>
      </c>
      <c r="I36" s="4">
        <v>22</v>
      </c>
      <c r="J36" s="19">
        <v>3</v>
      </c>
      <c r="K36" s="16">
        <v>43622</v>
      </c>
    </row>
    <row r="37" spans="1:11" x14ac:dyDescent="0.25">
      <c r="A37" s="15">
        <v>43633</v>
      </c>
      <c r="B37" s="4">
        <v>727220</v>
      </c>
      <c r="C37" s="4" t="s">
        <v>60</v>
      </c>
      <c r="D37" s="77"/>
      <c r="E37" s="77">
        <v>36176.480000000003</v>
      </c>
      <c r="F37" s="6">
        <f t="shared" si="0"/>
        <v>0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43634</v>
      </c>
      <c r="B38" s="4">
        <v>300333</v>
      </c>
      <c r="C38" s="4" t="s">
        <v>57</v>
      </c>
      <c r="D38" s="77">
        <v>1706.48</v>
      </c>
      <c r="E38" s="5"/>
      <c r="F38" s="6">
        <f t="shared" si="0"/>
        <v>-1706.48</v>
      </c>
      <c r="G38" s="9" t="s">
        <v>234</v>
      </c>
      <c r="H38" s="7" t="s">
        <v>98</v>
      </c>
      <c r="I38" s="4"/>
      <c r="J38" s="19"/>
      <c r="K38" s="16"/>
    </row>
    <row r="39" spans="1:11" x14ac:dyDescent="0.25">
      <c r="A39" s="15">
        <v>43634</v>
      </c>
      <c r="B39" s="4">
        <v>300342</v>
      </c>
      <c r="C39" s="4" t="s">
        <v>57</v>
      </c>
      <c r="D39" s="77">
        <v>16580.12</v>
      </c>
      <c r="E39" s="5"/>
      <c r="F39" s="6">
        <f t="shared" si="0"/>
        <v>-18286.599999999999</v>
      </c>
      <c r="G39" s="9" t="s">
        <v>173</v>
      </c>
      <c r="H39" s="7" t="s">
        <v>61</v>
      </c>
      <c r="I39" s="4">
        <v>36</v>
      </c>
      <c r="J39" s="19">
        <v>8</v>
      </c>
      <c r="K39" s="16">
        <v>43626</v>
      </c>
    </row>
    <row r="40" spans="1:11" x14ac:dyDescent="0.25">
      <c r="A40" s="15">
        <v>43634</v>
      </c>
      <c r="B40" s="4">
        <v>727220</v>
      </c>
      <c r="C40" s="4" t="s">
        <v>60</v>
      </c>
      <c r="D40" s="77"/>
      <c r="E40" s="77">
        <v>18286.600000000002</v>
      </c>
      <c r="F40" s="6">
        <f t="shared" si="0"/>
        <v>0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43635</v>
      </c>
      <c r="B41" s="4">
        <v>488993</v>
      </c>
      <c r="C41" s="4" t="s">
        <v>53</v>
      </c>
      <c r="D41" s="77">
        <v>1112.8500000000001</v>
      </c>
      <c r="E41" s="5"/>
      <c r="F41" s="6">
        <f t="shared" si="0"/>
        <v>-1112.8500000000001</v>
      </c>
      <c r="G41" s="9" t="s">
        <v>236</v>
      </c>
      <c r="H41" s="7" t="s">
        <v>225</v>
      </c>
      <c r="I41" s="4">
        <v>80</v>
      </c>
      <c r="J41" s="19">
        <v>1</v>
      </c>
      <c r="K41" s="16"/>
    </row>
    <row r="42" spans="1:11" x14ac:dyDescent="0.25">
      <c r="A42" s="15">
        <v>43635</v>
      </c>
      <c r="B42" s="4">
        <v>488833</v>
      </c>
      <c r="C42" s="4" t="s">
        <v>53</v>
      </c>
      <c r="D42" s="77">
        <v>3533.54</v>
      </c>
      <c r="E42" s="5"/>
      <c r="F42" s="6">
        <f t="shared" si="0"/>
        <v>-4646.3900000000003</v>
      </c>
      <c r="G42" s="9" t="s">
        <v>43</v>
      </c>
      <c r="H42" s="7" t="s">
        <v>134</v>
      </c>
      <c r="I42" s="4">
        <v>85</v>
      </c>
      <c r="J42" s="19">
        <v>1</v>
      </c>
      <c r="K42" s="16"/>
    </row>
    <row r="43" spans="1:11" x14ac:dyDescent="0.25">
      <c r="A43" s="15">
        <v>43635</v>
      </c>
      <c r="B43" s="4">
        <v>727220</v>
      </c>
      <c r="C43" s="4" t="s">
        <v>60</v>
      </c>
      <c r="D43" s="77"/>
      <c r="E43" s="77">
        <v>20547.830000000002</v>
      </c>
      <c r="F43" s="6">
        <f t="shared" si="0"/>
        <v>15901.440000000002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43635</v>
      </c>
      <c r="B44" s="4">
        <v>284419</v>
      </c>
      <c r="C44" s="4" t="s">
        <v>172</v>
      </c>
      <c r="D44" s="77">
        <v>2352</v>
      </c>
      <c r="E44" s="5"/>
      <c r="F44" s="6">
        <f t="shared" si="0"/>
        <v>13549.440000000002</v>
      </c>
      <c r="G44" s="9" t="s">
        <v>177</v>
      </c>
      <c r="H44" s="7" t="s">
        <v>203</v>
      </c>
      <c r="I44" s="4">
        <v>450</v>
      </c>
      <c r="J44" s="19">
        <v>1</v>
      </c>
      <c r="K44" s="16">
        <v>43621</v>
      </c>
    </row>
    <row r="45" spans="1:11" x14ac:dyDescent="0.25">
      <c r="A45" s="15">
        <v>43635</v>
      </c>
      <c r="B45" s="4">
        <v>489186</v>
      </c>
      <c r="C45" s="4" t="s">
        <v>53</v>
      </c>
      <c r="D45" s="77">
        <v>2944.07</v>
      </c>
      <c r="E45" s="5"/>
      <c r="F45" s="6">
        <f t="shared" si="0"/>
        <v>10605.370000000003</v>
      </c>
      <c r="G45" s="9" t="s">
        <v>245</v>
      </c>
      <c r="H45" s="7" t="s">
        <v>224</v>
      </c>
      <c r="I45" s="4">
        <v>46</v>
      </c>
      <c r="J45" s="19">
        <v>1</v>
      </c>
      <c r="K45" s="16"/>
    </row>
    <row r="46" spans="1:11" x14ac:dyDescent="0.25">
      <c r="A46" s="15">
        <v>43635</v>
      </c>
      <c r="B46" s="4">
        <v>889546</v>
      </c>
      <c r="C46" s="4" t="s">
        <v>54</v>
      </c>
      <c r="D46" s="77">
        <v>10605.37</v>
      </c>
      <c r="E46" s="5"/>
      <c r="F46" s="6">
        <f t="shared" si="0"/>
        <v>1.8189894035458565E-12</v>
      </c>
      <c r="G46" s="9" t="s">
        <v>29</v>
      </c>
      <c r="H46" s="7" t="s">
        <v>116</v>
      </c>
      <c r="I46" s="4">
        <v>14</v>
      </c>
      <c r="J46" s="19">
        <v>1</v>
      </c>
      <c r="K46" s="16"/>
    </row>
    <row r="47" spans="1:11" x14ac:dyDescent="0.25">
      <c r="A47" s="15">
        <v>43637</v>
      </c>
      <c r="B47" s="4">
        <v>579535</v>
      </c>
      <c r="C47" s="4" t="s">
        <v>52</v>
      </c>
      <c r="D47" s="77">
        <v>496.8</v>
      </c>
      <c r="E47" s="5"/>
      <c r="F47" s="6">
        <f t="shared" si="0"/>
        <v>-496.79999999999819</v>
      </c>
      <c r="G47" s="9" t="s">
        <v>149</v>
      </c>
      <c r="H47" s="7" t="s">
        <v>160</v>
      </c>
      <c r="I47" s="4">
        <v>1383578</v>
      </c>
      <c r="J47" s="19">
        <v>1</v>
      </c>
      <c r="K47" s="16"/>
    </row>
    <row r="48" spans="1:11" x14ac:dyDescent="0.25">
      <c r="A48" s="15">
        <v>43637</v>
      </c>
      <c r="B48" s="4">
        <v>727220</v>
      </c>
      <c r="C48" s="4" t="s">
        <v>60</v>
      </c>
      <c r="D48" s="77"/>
      <c r="E48" s="77">
        <v>496.8</v>
      </c>
      <c r="F48" s="6">
        <f t="shared" si="0"/>
        <v>1.8189894035458565E-12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43640</v>
      </c>
      <c r="B49" s="4">
        <v>727220</v>
      </c>
      <c r="C49" s="4" t="s">
        <v>60</v>
      </c>
      <c r="D49" s="77"/>
      <c r="E49" s="77">
        <v>9690.74</v>
      </c>
      <c r="F49" s="6">
        <f t="shared" si="0"/>
        <v>9690.7400000000016</v>
      </c>
      <c r="G49" s="9" t="s">
        <v>144</v>
      </c>
      <c r="H49" s="7"/>
      <c r="I49" s="4"/>
      <c r="J49" s="19"/>
      <c r="K49" s="16"/>
    </row>
    <row r="50" spans="1:11" x14ac:dyDescent="0.25">
      <c r="A50" s="15">
        <v>43640</v>
      </c>
      <c r="B50" s="4">
        <v>189046</v>
      </c>
      <c r="C50" s="4" t="s">
        <v>47</v>
      </c>
      <c r="D50" s="77">
        <v>9690.74</v>
      </c>
      <c r="E50" s="5"/>
      <c r="F50" s="6">
        <f t="shared" si="0"/>
        <v>1.8189894035458565E-12</v>
      </c>
      <c r="G50" s="9" t="s">
        <v>150</v>
      </c>
      <c r="H50" s="7"/>
      <c r="I50" s="4"/>
      <c r="J50" s="19"/>
      <c r="K50" s="16"/>
    </row>
    <row r="51" spans="1:11" x14ac:dyDescent="0.25">
      <c r="A51" s="15">
        <v>43641</v>
      </c>
      <c r="B51" s="4">
        <v>452905</v>
      </c>
      <c r="C51" s="4" t="s">
        <v>53</v>
      </c>
      <c r="D51" s="77">
        <v>204.21</v>
      </c>
      <c r="E51" s="5"/>
      <c r="F51" s="6">
        <f t="shared" si="0"/>
        <v>-204.20999999999819</v>
      </c>
      <c r="G51" s="9" t="s">
        <v>245</v>
      </c>
      <c r="H51" s="7" t="s">
        <v>224</v>
      </c>
      <c r="I51" s="4">
        <v>1</v>
      </c>
      <c r="J51" s="19">
        <v>1</v>
      </c>
      <c r="K51" s="16"/>
    </row>
    <row r="52" spans="1:11" x14ac:dyDescent="0.25">
      <c r="A52" s="15">
        <v>43641</v>
      </c>
      <c r="B52" s="4">
        <v>300052</v>
      </c>
      <c r="C52" s="4" t="s">
        <v>57</v>
      </c>
      <c r="D52" s="77">
        <v>4605.54</v>
      </c>
      <c r="E52" s="5"/>
      <c r="F52" s="6">
        <f t="shared" si="0"/>
        <v>-4809.7499999999982</v>
      </c>
      <c r="G52" s="9" t="s">
        <v>173</v>
      </c>
      <c r="H52" s="7" t="s">
        <v>188</v>
      </c>
      <c r="I52" s="4">
        <v>10</v>
      </c>
      <c r="J52" s="19">
        <v>10</v>
      </c>
      <c r="K52" s="16">
        <v>43635</v>
      </c>
    </row>
    <row r="53" spans="1:11" x14ac:dyDescent="0.25">
      <c r="A53" s="15">
        <v>43641</v>
      </c>
      <c r="B53" s="4">
        <v>727220</v>
      </c>
      <c r="C53" s="4" t="s">
        <v>60</v>
      </c>
      <c r="D53" s="77"/>
      <c r="E53" s="77">
        <v>4809.75</v>
      </c>
      <c r="F53" s="6">
        <f t="shared" si="0"/>
        <v>0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43642</v>
      </c>
      <c r="B54" s="4">
        <v>300053</v>
      </c>
      <c r="C54" s="4" t="s">
        <v>57</v>
      </c>
      <c r="D54" s="77">
        <v>1956.6000000000001</v>
      </c>
      <c r="E54" s="5"/>
      <c r="F54" s="6">
        <f t="shared" si="0"/>
        <v>-1956.6000000000001</v>
      </c>
      <c r="G54" s="9" t="s">
        <v>173</v>
      </c>
      <c r="H54" s="7" t="s">
        <v>271</v>
      </c>
      <c r="I54" s="4">
        <v>32</v>
      </c>
      <c r="J54" s="19">
        <v>1</v>
      </c>
      <c r="K54" s="16">
        <v>43637</v>
      </c>
    </row>
    <row r="55" spans="1:11" x14ac:dyDescent="0.25">
      <c r="A55" s="15">
        <v>43642</v>
      </c>
      <c r="B55" s="4">
        <v>91975</v>
      </c>
      <c r="C55" s="4" t="s">
        <v>47</v>
      </c>
      <c r="D55" s="77">
        <v>15542.43</v>
      </c>
      <c r="E55" s="5"/>
      <c r="F55" s="6">
        <f t="shared" si="0"/>
        <v>-17499.03</v>
      </c>
      <c r="G55" s="9" t="s">
        <v>175</v>
      </c>
      <c r="H55" s="7"/>
      <c r="I55" s="4"/>
      <c r="J55" s="19"/>
      <c r="K55" s="16"/>
    </row>
    <row r="56" spans="1:11" x14ac:dyDescent="0.25">
      <c r="A56" s="15">
        <v>43642</v>
      </c>
      <c r="B56" s="4">
        <v>727220</v>
      </c>
      <c r="C56" s="4" t="s">
        <v>60</v>
      </c>
      <c r="D56" s="77"/>
      <c r="E56" s="77">
        <v>17499.03</v>
      </c>
      <c r="F56" s="6">
        <f t="shared" si="0"/>
        <v>0</v>
      </c>
      <c r="G56" s="9" t="s">
        <v>144</v>
      </c>
      <c r="H56" s="7"/>
      <c r="I56" s="4"/>
      <c r="J56" s="19"/>
      <c r="K56" s="16"/>
    </row>
    <row r="57" spans="1:11" x14ac:dyDescent="0.25">
      <c r="A57" s="15">
        <v>43643</v>
      </c>
      <c r="B57" s="4">
        <v>8628</v>
      </c>
      <c r="C57" s="4" t="s">
        <v>52</v>
      </c>
      <c r="D57" s="77">
        <v>44</v>
      </c>
      <c r="E57" s="5"/>
      <c r="F57" s="6">
        <f t="shared" si="0"/>
        <v>-44</v>
      </c>
      <c r="G57" s="9" t="s">
        <v>28</v>
      </c>
      <c r="H57" s="7" t="s">
        <v>46</v>
      </c>
      <c r="I57" s="4">
        <v>2248</v>
      </c>
      <c r="J57" s="19">
        <v>1</v>
      </c>
      <c r="K57" s="16">
        <v>43585</v>
      </c>
    </row>
    <row r="58" spans="1:11" x14ac:dyDescent="0.25">
      <c r="A58" s="15"/>
      <c r="B58" s="4"/>
      <c r="C58" s="4"/>
      <c r="D58" s="77"/>
      <c r="E58" s="5"/>
      <c r="F58" s="6">
        <f t="shared" si="0"/>
        <v>-44</v>
      </c>
      <c r="G58" s="9" t="s">
        <v>28</v>
      </c>
      <c r="H58" s="7" t="s">
        <v>46</v>
      </c>
      <c r="I58" s="4">
        <v>2372</v>
      </c>
      <c r="J58" s="19">
        <v>1</v>
      </c>
      <c r="K58" s="16">
        <v>43637</v>
      </c>
    </row>
    <row r="59" spans="1:11" x14ac:dyDescent="0.25">
      <c r="A59" s="15"/>
      <c r="B59" s="4"/>
      <c r="C59" s="4"/>
      <c r="D59" s="77"/>
      <c r="E59" s="5"/>
      <c r="F59" s="6">
        <f t="shared" si="0"/>
        <v>-44</v>
      </c>
      <c r="G59" s="9" t="s">
        <v>28</v>
      </c>
      <c r="H59" s="7" t="s">
        <v>46</v>
      </c>
      <c r="I59" s="4">
        <v>2105</v>
      </c>
      <c r="J59" s="19">
        <v>1</v>
      </c>
      <c r="K59" s="16">
        <v>43551</v>
      </c>
    </row>
    <row r="60" spans="1:11" x14ac:dyDescent="0.25">
      <c r="A60" s="15">
        <v>43643</v>
      </c>
      <c r="B60" s="4">
        <v>727220</v>
      </c>
      <c r="C60" s="4" t="s">
        <v>60</v>
      </c>
      <c r="D60" s="77"/>
      <c r="E60" s="77">
        <v>44</v>
      </c>
      <c r="F60" s="6">
        <f t="shared" si="0"/>
        <v>0</v>
      </c>
      <c r="G60" s="9" t="s">
        <v>144</v>
      </c>
      <c r="H60" s="7"/>
      <c r="I60" s="4"/>
      <c r="J60" s="19"/>
      <c r="K60" s="16"/>
    </row>
    <row r="61" spans="1:11" x14ac:dyDescent="0.25">
      <c r="A61" s="15">
        <v>43644</v>
      </c>
      <c r="B61" s="4">
        <v>264576</v>
      </c>
      <c r="C61" s="4" t="s">
        <v>44</v>
      </c>
      <c r="D61" s="77"/>
      <c r="E61" s="77">
        <v>99</v>
      </c>
      <c r="F61" s="6">
        <f t="shared" si="0"/>
        <v>99</v>
      </c>
      <c r="G61" s="9" t="s">
        <v>214</v>
      </c>
      <c r="H61" s="7"/>
      <c r="I61" s="4"/>
      <c r="J61" s="19"/>
      <c r="K61" s="16"/>
    </row>
    <row r="62" spans="1:11" x14ac:dyDescent="0.25">
      <c r="A62" s="15"/>
      <c r="B62" s="4"/>
      <c r="C62" s="4"/>
      <c r="D62" s="77"/>
      <c r="E62" s="5"/>
      <c r="F62" s="6"/>
      <c r="G62" s="9"/>
      <c r="H62" s="7"/>
      <c r="I62" s="4"/>
      <c r="J62" s="19"/>
      <c r="K62" s="16"/>
    </row>
    <row r="63" spans="1:11" ht="15.75" thickBot="1" x14ac:dyDescent="0.3">
      <c r="A63" s="152" t="s">
        <v>12</v>
      </c>
      <c r="B63" s="153"/>
      <c r="C63" s="21"/>
      <c r="D63" s="78">
        <f>SUM(D10:D62)</f>
        <v>537904.86999999988</v>
      </c>
      <c r="E63" s="40">
        <f>SUM(E10:E62)</f>
        <v>534506.23999999999</v>
      </c>
      <c r="F63" s="22">
        <f>F9-D63+E63</f>
        <v>99.000000000116415</v>
      </c>
      <c r="G63" s="10"/>
      <c r="H63" s="18"/>
      <c r="I63" s="17"/>
      <c r="J63" s="20"/>
      <c r="K63" s="25"/>
    </row>
    <row r="64" spans="1:11" x14ac:dyDescent="0.25">
      <c r="A64" s="38" t="s">
        <v>23</v>
      </c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1" x14ac:dyDescent="0.25">
      <c r="A65" s="38"/>
      <c r="B65" s="3"/>
      <c r="C65" s="3"/>
      <c r="D65" s="75"/>
      <c r="E65" s="3"/>
      <c r="F65" s="3"/>
      <c r="G65" s="3"/>
      <c r="H65" s="3"/>
      <c r="I65" s="3"/>
      <c r="J65" s="2"/>
      <c r="K65" s="24"/>
    </row>
    <row r="66" spans="1:11" x14ac:dyDescent="0.25">
      <c r="A66" s="38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8" spans="1:11" ht="46.5" customHeight="1" x14ac:dyDescent="0.25">
      <c r="A68" s="149" t="s">
        <v>123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</row>
    <row r="69" spans="1:11" ht="18" customHeight="1" x14ac:dyDescent="0.25"/>
    <row r="70" spans="1:11" ht="18" customHeight="1" x14ac:dyDescent="0.3">
      <c r="A70" s="150" t="s">
        <v>270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</row>
    <row r="71" spans="1:11" x14ac:dyDescent="0.25">
      <c r="A71" s="3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 x14ac:dyDescent="0.25">
      <c r="A72" s="154" t="s">
        <v>21</v>
      </c>
      <c r="B72" s="155"/>
      <c r="C72" s="155"/>
      <c r="D72" s="155"/>
      <c r="E72" s="156"/>
      <c r="F72" s="3"/>
      <c r="G72" s="157" t="s">
        <v>20</v>
      </c>
      <c r="H72" s="157"/>
      <c r="I72" s="157"/>
      <c r="J72" s="157"/>
      <c r="K72" s="24"/>
    </row>
    <row r="73" spans="1:11" x14ac:dyDescent="0.25">
      <c r="A73" s="28" t="s">
        <v>213</v>
      </c>
      <c r="B73" s="44"/>
      <c r="C73" s="44"/>
      <c r="D73" s="79"/>
      <c r="E73" s="33">
        <f t="shared" ref="E73:E109" si="1">SUMIF($G$8:$G$62,A73,$D$8:$D$62)</f>
        <v>0</v>
      </c>
      <c r="F73" s="3"/>
      <c r="G73" s="62" t="s">
        <v>146</v>
      </c>
      <c r="H73" s="26"/>
      <c r="I73" s="158">
        <f>SUMIF($G$8:$G$62,G73,$E$8:$E$62)</f>
        <v>282406.47000000003</v>
      </c>
      <c r="J73" s="159"/>
      <c r="K73" s="24"/>
    </row>
    <row r="74" spans="1:11" x14ac:dyDescent="0.25">
      <c r="A74" s="27" t="s">
        <v>148</v>
      </c>
      <c r="B74" s="63"/>
      <c r="C74" s="63"/>
      <c r="D74" s="80"/>
      <c r="E74" s="29">
        <f t="shared" si="1"/>
        <v>275000</v>
      </c>
      <c r="F74" s="3"/>
      <c r="G74" s="160" t="s">
        <v>144</v>
      </c>
      <c r="H74" s="161"/>
      <c r="I74" s="158">
        <f>SUMIF($G$8:$G$62,G74,$E$8:$E$62)</f>
        <v>251557.9</v>
      </c>
      <c r="J74" s="159"/>
      <c r="K74" s="24"/>
    </row>
    <row r="75" spans="1:11" x14ac:dyDescent="0.25">
      <c r="A75" s="27" t="s">
        <v>173</v>
      </c>
      <c r="B75" s="63"/>
      <c r="C75" s="63"/>
      <c r="D75" s="80"/>
      <c r="E75" s="29">
        <f t="shared" si="1"/>
        <v>94883.05</v>
      </c>
      <c r="F75" s="3"/>
      <c r="G75" s="160" t="s">
        <v>212</v>
      </c>
      <c r="H75" s="161"/>
      <c r="I75" s="158">
        <f>SUMIF($G$8:$G$62,G75,$E$8:$E$62)</f>
        <v>442.87</v>
      </c>
      <c r="J75" s="159"/>
      <c r="K75" s="24"/>
    </row>
    <row r="76" spans="1:11" x14ac:dyDescent="0.25">
      <c r="A76" s="27" t="s">
        <v>176</v>
      </c>
      <c r="B76" s="63"/>
      <c r="C76" s="63"/>
      <c r="D76" s="80"/>
      <c r="E76" s="29">
        <f t="shared" si="1"/>
        <v>0</v>
      </c>
      <c r="F76" s="3"/>
      <c r="G76" s="160" t="s">
        <v>214</v>
      </c>
      <c r="H76" s="161"/>
      <c r="I76" s="158">
        <f>SUMIF($G$8:$G$62,G76,$E$8:$E$62)</f>
        <v>99</v>
      </c>
      <c r="J76" s="159"/>
      <c r="K76" s="24"/>
    </row>
    <row r="77" spans="1:11" x14ac:dyDescent="0.25">
      <c r="A77" s="27" t="s">
        <v>223</v>
      </c>
      <c r="B77" s="63"/>
      <c r="C77" s="63"/>
      <c r="D77" s="80"/>
      <c r="E77" s="29">
        <f t="shared" si="1"/>
        <v>0</v>
      </c>
      <c r="F77" s="3"/>
      <c r="G77" s="62"/>
      <c r="H77" s="26"/>
      <c r="I77" s="158">
        <f>SUMIF($G$8:$G$62,G77,$E$8:$E$62)</f>
        <v>0</v>
      </c>
      <c r="J77" s="159"/>
      <c r="K77" s="24"/>
    </row>
    <row r="78" spans="1:11" x14ac:dyDescent="0.25">
      <c r="A78" s="27" t="s">
        <v>174</v>
      </c>
      <c r="B78" s="63"/>
      <c r="C78" s="63"/>
      <c r="D78" s="80"/>
      <c r="E78" s="29">
        <f t="shared" si="1"/>
        <v>11900</v>
      </c>
      <c r="F78" s="3"/>
      <c r="G78" s="47" t="s">
        <v>22</v>
      </c>
      <c r="H78" s="48"/>
      <c r="I78" s="164">
        <f>SUM(I73:J77)</f>
        <v>534506.23999999999</v>
      </c>
      <c r="J78" s="165"/>
      <c r="K78" s="61">
        <f>E63-I78</f>
        <v>0</v>
      </c>
    </row>
    <row r="79" spans="1:11" x14ac:dyDescent="0.25">
      <c r="A79" s="62" t="s">
        <v>201</v>
      </c>
      <c r="B79" s="63"/>
      <c r="C79" s="63"/>
      <c r="D79" s="80"/>
      <c r="E79" s="29">
        <f t="shared" si="1"/>
        <v>0</v>
      </c>
      <c r="F79" s="3"/>
      <c r="G79" s="70"/>
      <c r="H79" s="45"/>
      <c r="I79" s="69"/>
      <c r="J79" s="71"/>
      <c r="K79" s="24"/>
    </row>
    <row r="80" spans="1:11" x14ac:dyDescent="0.25">
      <c r="A80" s="27" t="s">
        <v>234</v>
      </c>
      <c r="B80" s="63"/>
      <c r="C80" s="63"/>
      <c r="D80" s="80"/>
      <c r="E80" s="29">
        <f t="shared" si="1"/>
        <v>13466.010000000002</v>
      </c>
      <c r="F80" s="3"/>
      <c r="G80" s="36" t="s">
        <v>64</v>
      </c>
      <c r="H80" s="37"/>
      <c r="I80" s="66"/>
      <c r="J80" s="67"/>
    </row>
    <row r="81" spans="1:11" x14ac:dyDescent="0.25">
      <c r="A81" s="27" t="s">
        <v>25</v>
      </c>
      <c r="B81" s="63"/>
      <c r="C81" s="63"/>
      <c r="D81" s="80"/>
      <c r="E81" s="29">
        <f t="shared" si="1"/>
        <v>0</v>
      </c>
      <c r="F81" s="3"/>
      <c r="G81" s="124" t="s">
        <v>19</v>
      </c>
      <c r="H81" s="125"/>
      <c r="I81" s="158">
        <f>'CEF Maio 2019'!I78:J78</f>
        <v>202223.37999999995</v>
      </c>
      <c r="J81" s="159"/>
    </row>
    <row r="82" spans="1:11" x14ac:dyDescent="0.25">
      <c r="A82" s="27" t="s">
        <v>233</v>
      </c>
      <c r="B82" s="63"/>
      <c r="C82" s="63"/>
      <c r="D82" s="80"/>
      <c r="E82" s="29">
        <f t="shared" si="1"/>
        <v>92819.38</v>
      </c>
      <c r="F82" s="3"/>
      <c r="G82" s="27" t="s">
        <v>148</v>
      </c>
      <c r="H82" s="125"/>
      <c r="I82" s="158">
        <f>SUMIF($G$8:$G$62,G82,$D$8:$D$62)</f>
        <v>275000</v>
      </c>
      <c r="J82" s="159"/>
    </row>
    <row r="83" spans="1:11" x14ac:dyDescent="0.25">
      <c r="A83" s="27" t="s">
        <v>199</v>
      </c>
      <c r="B83" s="63"/>
      <c r="C83" s="63"/>
      <c r="D83" s="80"/>
      <c r="E83" s="29">
        <f t="shared" si="1"/>
        <v>0</v>
      </c>
      <c r="F83" s="3"/>
      <c r="G83" s="160" t="s">
        <v>144</v>
      </c>
      <c r="H83" s="161"/>
      <c r="I83" s="158">
        <f>-SUMIF($G$8:$G$62,G83,$E$8:$E$62)</f>
        <v>-251557.9</v>
      </c>
      <c r="J83" s="159"/>
    </row>
    <row r="84" spans="1:11" x14ac:dyDescent="0.25">
      <c r="A84" s="27" t="s">
        <v>29</v>
      </c>
      <c r="B84" s="63"/>
      <c r="C84" s="63"/>
      <c r="D84" s="80"/>
      <c r="E84" s="29">
        <f t="shared" si="1"/>
        <v>10605.37</v>
      </c>
      <c r="F84" s="3"/>
      <c r="G84" s="124" t="s">
        <v>30</v>
      </c>
      <c r="H84" s="125"/>
      <c r="I84" s="158">
        <v>979.55</v>
      </c>
      <c r="J84" s="159"/>
    </row>
    <row r="85" spans="1:11" x14ac:dyDescent="0.25">
      <c r="A85" s="27" t="s">
        <v>245</v>
      </c>
      <c r="B85" s="63"/>
      <c r="C85" s="63"/>
      <c r="D85" s="80"/>
      <c r="E85" s="29">
        <f t="shared" si="1"/>
        <v>3148.28</v>
      </c>
      <c r="F85" s="3"/>
      <c r="G85" s="30"/>
      <c r="H85" s="31"/>
      <c r="I85" s="162"/>
      <c r="J85" s="163"/>
    </row>
    <row r="86" spans="1:11" x14ac:dyDescent="0.25">
      <c r="A86" s="27" t="s">
        <v>236</v>
      </c>
      <c r="B86" s="63"/>
      <c r="C86" s="63"/>
      <c r="D86" s="80"/>
      <c r="E86" s="29">
        <f t="shared" si="1"/>
        <v>1112.8500000000001</v>
      </c>
      <c r="F86" s="3"/>
      <c r="G86" s="32" t="s">
        <v>18</v>
      </c>
      <c r="H86" s="31"/>
      <c r="I86" s="176">
        <f>SUM(I81:J84)</f>
        <v>226645.02999999994</v>
      </c>
      <c r="J86" s="177"/>
    </row>
    <row r="87" spans="1:11" x14ac:dyDescent="0.25">
      <c r="A87" s="27" t="s">
        <v>198</v>
      </c>
      <c r="B87" s="63"/>
      <c r="C87" s="63"/>
      <c r="D87" s="80"/>
      <c r="E87" s="29">
        <f t="shared" si="1"/>
        <v>2325.6799999999998</v>
      </c>
      <c r="F87" s="3"/>
      <c r="G87" s="49"/>
      <c r="H87" s="41"/>
      <c r="I87" s="41"/>
      <c r="J87" s="123"/>
      <c r="K87" s="24"/>
    </row>
    <row r="88" spans="1:11" x14ac:dyDescent="0.25">
      <c r="A88" s="27" t="s">
        <v>211</v>
      </c>
      <c r="B88" s="63"/>
      <c r="C88" s="63"/>
      <c r="D88" s="80"/>
      <c r="E88" s="29">
        <f t="shared" si="1"/>
        <v>0</v>
      </c>
      <c r="F88" s="3"/>
      <c r="G88" s="53" t="s">
        <v>62</v>
      </c>
      <c r="H88" s="54"/>
      <c r="I88" s="178"/>
      <c r="J88" s="179"/>
      <c r="K88" s="24"/>
    </row>
    <row r="89" spans="1:11" x14ac:dyDescent="0.25">
      <c r="A89" s="27" t="s">
        <v>28</v>
      </c>
      <c r="B89" s="63"/>
      <c r="C89" s="63"/>
      <c r="D89" s="80"/>
      <c r="E89" s="29">
        <f t="shared" si="1"/>
        <v>44</v>
      </c>
      <c r="F89" s="3"/>
      <c r="G89" s="57" t="s">
        <v>19</v>
      </c>
      <c r="H89" s="58"/>
      <c r="I89" s="170">
        <f>'CEF Março 2019'!I88:J88</f>
        <v>0</v>
      </c>
      <c r="J89" s="171"/>
      <c r="K89" s="24"/>
    </row>
    <row r="90" spans="1:11" x14ac:dyDescent="0.25">
      <c r="A90" s="27" t="s">
        <v>149</v>
      </c>
      <c r="B90" s="63"/>
      <c r="C90" s="63"/>
      <c r="D90" s="80"/>
      <c r="E90" s="29">
        <f t="shared" si="1"/>
        <v>496.8</v>
      </c>
      <c r="F90" s="3"/>
      <c r="G90" s="27" t="s">
        <v>48</v>
      </c>
      <c r="H90" s="125"/>
      <c r="I90" s="158">
        <f>SUMIF($G$8:$G$62,G90,$E$8:$E$62)</f>
        <v>0</v>
      </c>
      <c r="J90" s="159"/>
      <c r="K90" s="24"/>
    </row>
    <row r="91" spans="1:11" x14ac:dyDescent="0.25">
      <c r="A91" s="27" t="s">
        <v>200</v>
      </c>
      <c r="B91" s="63"/>
      <c r="C91" s="63"/>
      <c r="D91" s="80"/>
      <c r="E91" s="29">
        <f t="shared" si="1"/>
        <v>442.87</v>
      </c>
      <c r="F91" s="3"/>
      <c r="G91" s="124" t="s">
        <v>14</v>
      </c>
      <c r="H91" s="125"/>
      <c r="I91" s="158">
        <f>-SUMIF($G$8:$G$62,G91,$D$8:$D$62)</f>
        <v>0</v>
      </c>
      <c r="J91" s="159"/>
      <c r="K91" s="24"/>
    </row>
    <row r="92" spans="1:11" x14ac:dyDescent="0.25">
      <c r="A92" s="27" t="s">
        <v>150</v>
      </c>
      <c r="B92" s="41"/>
      <c r="C92" s="41"/>
      <c r="D92" s="80"/>
      <c r="E92" s="29">
        <f t="shared" si="1"/>
        <v>9690.74</v>
      </c>
      <c r="F92" s="3"/>
      <c r="G92" s="30"/>
      <c r="H92" s="31"/>
      <c r="I92" s="162"/>
      <c r="J92" s="163"/>
      <c r="K92" s="24"/>
    </row>
    <row r="93" spans="1:11" x14ac:dyDescent="0.25">
      <c r="A93" s="27" t="s">
        <v>49</v>
      </c>
      <c r="B93" s="63"/>
      <c r="C93" s="63"/>
      <c r="D93" s="80"/>
      <c r="E93" s="29">
        <f t="shared" si="1"/>
        <v>0</v>
      </c>
      <c r="F93" s="3"/>
      <c r="G93" s="32" t="s">
        <v>17</v>
      </c>
      <c r="H93" s="31"/>
      <c r="I93" s="164">
        <f>SUM(I89:J92)</f>
        <v>0</v>
      </c>
      <c r="J93" s="165"/>
      <c r="K93" s="24"/>
    </row>
    <row r="94" spans="1:11" x14ac:dyDescent="0.25">
      <c r="A94" s="27" t="s">
        <v>175</v>
      </c>
      <c r="B94" s="63"/>
      <c r="C94" s="63"/>
      <c r="D94" s="80"/>
      <c r="E94" s="29">
        <f t="shared" si="1"/>
        <v>15542.43</v>
      </c>
      <c r="F94" s="3"/>
      <c r="G94" s="49"/>
      <c r="H94" s="41"/>
      <c r="I94" s="41"/>
      <c r="J94" s="123"/>
      <c r="K94" s="24"/>
    </row>
    <row r="95" spans="1:11" x14ac:dyDescent="0.25">
      <c r="A95" s="27" t="s">
        <v>235</v>
      </c>
      <c r="B95" s="63"/>
      <c r="C95" s="63"/>
      <c r="D95" s="80"/>
      <c r="E95" s="29">
        <f t="shared" si="1"/>
        <v>442.87</v>
      </c>
      <c r="F95" s="3"/>
      <c r="G95" s="36" t="s">
        <v>16</v>
      </c>
      <c r="H95" s="37"/>
      <c r="I95" s="66"/>
      <c r="J95" s="67"/>
      <c r="K95" s="24"/>
    </row>
    <row r="96" spans="1:11" x14ac:dyDescent="0.25">
      <c r="A96" s="27" t="s">
        <v>43</v>
      </c>
      <c r="B96" s="63"/>
      <c r="C96" s="63"/>
      <c r="D96" s="80"/>
      <c r="E96" s="29">
        <f t="shared" si="1"/>
        <v>3533.54</v>
      </c>
      <c r="F96" s="3"/>
      <c r="G96" s="124" t="s">
        <v>19</v>
      </c>
      <c r="H96" s="125"/>
      <c r="I96" s="172">
        <f>'CEF Maio 2019'!I92:J92</f>
        <v>51690.889999999956</v>
      </c>
      <c r="J96" s="173"/>
      <c r="K96" s="24"/>
    </row>
    <row r="97" spans="1:13" x14ac:dyDescent="0.25">
      <c r="A97" s="27" t="s">
        <v>237</v>
      </c>
      <c r="B97" s="63"/>
      <c r="C97" s="63"/>
      <c r="D97" s="80"/>
      <c r="E97" s="29">
        <f t="shared" si="1"/>
        <v>0</v>
      </c>
      <c r="F97" s="3"/>
      <c r="G97" s="124" t="s">
        <v>42</v>
      </c>
      <c r="H97" s="125"/>
      <c r="I97" s="174">
        <f>249997.75+16000+16408.72</f>
        <v>282406.46999999997</v>
      </c>
      <c r="J97" s="175"/>
      <c r="K97" s="24"/>
    </row>
    <row r="98" spans="1:13" x14ac:dyDescent="0.25">
      <c r="A98" s="27" t="s">
        <v>178</v>
      </c>
      <c r="B98" s="63"/>
      <c r="C98" s="63"/>
      <c r="D98" s="80"/>
      <c r="E98" s="29">
        <f t="shared" si="1"/>
        <v>0</v>
      </c>
      <c r="F98" s="3"/>
      <c r="G98" s="124" t="s">
        <v>146</v>
      </c>
      <c r="H98" s="125"/>
      <c r="I98" s="158">
        <f>-SUMIF($G$8:$G$62,G98,$E$8:$E$62)</f>
        <v>-282406.47000000003</v>
      </c>
      <c r="J98" s="159"/>
      <c r="K98" s="24"/>
    </row>
    <row r="99" spans="1:13" x14ac:dyDescent="0.25">
      <c r="A99" s="27" t="s">
        <v>145</v>
      </c>
      <c r="B99" s="63"/>
      <c r="C99" s="63"/>
      <c r="D99" s="80"/>
      <c r="E99" s="29">
        <f t="shared" si="1"/>
        <v>0</v>
      </c>
      <c r="F99" s="3"/>
      <c r="G99" s="30"/>
      <c r="H99" s="31"/>
      <c r="I99" s="168"/>
      <c r="J99" s="169"/>
      <c r="K99" s="24"/>
    </row>
    <row r="100" spans="1:13" x14ac:dyDescent="0.25">
      <c r="A100" s="27" t="s">
        <v>34</v>
      </c>
      <c r="B100" s="63"/>
      <c r="C100" s="63"/>
      <c r="D100" s="80"/>
      <c r="E100" s="29">
        <f t="shared" si="1"/>
        <v>0</v>
      </c>
      <c r="F100" s="3"/>
      <c r="G100" s="32" t="s">
        <v>18</v>
      </c>
      <c r="H100" s="31"/>
      <c r="I100" s="176">
        <f>SUM(I96:J99)</f>
        <v>51690.889999999898</v>
      </c>
      <c r="J100" s="177"/>
      <c r="K100" s="24"/>
      <c r="M100" s="39"/>
    </row>
    <row r="101" spans="1:13" x14ac:dyDescent="0.25">
      <c r="A101" s="27" t="s">
        <v>177</v>
      </c>
      <c r="B101" s="63"/>
      <c r="C101" s="63"/>
      <c r="D101" s="80"/>
      <c r="E101" s="29">
        <f t="shared" si="1"/>
        <v>2352</v>
      </c>
      <c r="F101" s="3"/>
      <c r="G101" s="27"/>
      <c r="H101" s="26"/>
      <c r="I101" s="26"/>
      <c r="J101" s="42"/>
      <c r="K101" s="24"/>
    </row>
    <row r="102" spans="1:13" x14ac:dyDescent="0.25">
      <c r="A102" s="27" t="s">
        <v>72</v>
      </c>
      <c r="B102" s="63"/>
      <c r="C102" s="63"/>
      <c r="D102" s="80"/>
      <c r="E102" s="29">
        <f t="shared" si="1"/>
        <v>99</v>
      </c>
      <c r="F102" s="3"/>
      <c r="G102" s="53" t="s">
        <v>39</v>
      </c>
      <c r="H102" s="54"/>
      <c r="I102" s="54"/>
      <c r="J102" s="55"/>
      <c r="K102" s="24"/>
    </row>
    <row r="103" spans="1:13" x14ac:dyDescent="0.25">
      <c r="A103" s="27" t="s">
        <v>268</v>
      </c>
      <c r="B103" s="63"/>
      <c r="C103" s="63"/>
      <c r="D103" s="80"/>
      <c r="E103" s="29">
        <f t="shared" si="1"/>
        <v>0</v>
      </c>
      <c r="F103" s="3"/>
      <c r="G103" s="28" t="s">
        <v>40</v>
      </c>
      <c r="H103" s="34"/>
      <c r="I103" s="170">
        <f>'CEF Maio 2019'!I99:J99</f>
        <v>15542.430000000009</v>
      </c>
      <c r="J103" s="171"/>
      <c r="K103" s="24"/>
    </row>
    <row r="104" spans="1:13" x14ac:dyDescent="0.25">
      <c r="A104" s="27" t="s">
        <v>120</v>
      </c>
      <c r="B104" s="63"/>
      <c r="C104" s="63"/>
      <c r="D104" s="80"/>
      <c r="E104" s="29">
        <f t="shared" si="1"/>
        <v>0</v>
      </c>
      <c r="F104" s="3"/>
      <c r="G104" s="27" t="s">
        <v>272</v>
      </c>
      <c r="H104" s="41"/>
      <c r="I104" s="158">
        <v>16726.259999999998</v>
      </c>
      <c r="J104" s="159"/>
      <c r="K104" s="24"/>
    </row>
    <row r="105" spans="1:13" x14ac:dyDescent="0.25">
      <c r="A105" s="27"/>
      <c r="B105" s="63"/>
      <c r="C105" s="63"/>
      <c r="D105" s="80"/>
      <c r="E105" s="29">
        <f t="shared" si="1"/>
        <v>0</v>
      </c>
      <c r="F105" s="3"/>
      <c r="G105" s="27"/>
      <c r="H105" s="56"/>
      <c r="I105" s="158"/>
      <c r="J105" s="159"/>
      <c r="K105" s="24"/>
    </row>
    <row r="106" spans="1:13" x14ac:dyDescent="0.25">
      <c r="A106" s="27"/>
      <c r="B106" s="63"/>
      <c r="C106" s="63"/>
      <c r="D106" s="80"/>
      <c r="E106" s="29">
        <f t="shared" si="1"/>
        <v>0</v>
      </c>
      <c r="F106" s="3"/>
      <c r="G106" s="59" t="s">
        <v>175</v>
      </c>
      <c r="H106" s="60"/>
      <c r="I106" s="168">
        <f>-SUMIF($G$8:$G$62,G106,$D$8:$D$62)</f>
        <v>-15542.43</v>
      </c>
      <c r="J106" s="169"/>
      <c r="K106" s="24"/>
    </row>
    <row r="107" spans="1:13" x14ac:dyDescent="0.25">
      <c r="A107" s="62"/>
      <c r="B107" s="63"/>
      <c r="C107" s="63"/>
      <c r="D107" s="80"/>
      <c r="E107" s="29">
        <f t="shared" si="1"/>
        <v>0</v>
      </c>
      <c r="F107" s="3"/>
      <c r="G107" s="47" t="s">
        <v>17</v>
      </c>
      <c r="H107" s="48"/>
      <c r="I107" s="164">
        <f>SUM(I103:J106)</f>
        <v>16726.260000000009</v>
      </c>
      <c r="J107" s="165"/>
      <c r="K107" s="24"/>
    </row>
    <row r="108" spans="1:13" x14ac:dyDescent="0.25">
      <c r="A108" s="27"/>
      <c r="B108" s="63"/>
      <c r="C108" s="63"/>
      <c r="D108" s="80"/>
      <c r="E108" s="29">
        <f t="shared" si="1"/>
        <v>0</v>
      </c>
      <c r="F108" s="3"/>
      <c r="G108" s="49"/>
      <c r="H108" s="41"/>
      <c r="I108" s="41"/>
      <c r="J108" s="123"/>
      <c r="K108" s="24"/>
    </row>
    <row r="109" spans="1:13" x14ac:dyDescent="0.25">
      <c r="A109" s="27"/>
      <c r="B109" s="63"/>
      <c r="C109" s="63"/>
      <c r="D109" s="80"/>
      <c r="E109" s="29">
        <f t="shared" si="1"/>
        <v>0</v>
      </c>
      <c r="F109" s="3"/>
      <c r="G109" s="50" t="s">
        <v>41</v>
      </c>
      <c r="H109" s="51"/>
      <c r="I109" s="51"/>
      <c r="J109" s="52"/>
      <c r="K109" s="24"/>
    </row>
    <row r="110" spans="1:13" x14ac:dyDescent="0.25">
      <c r="A110" s="30"/>
      <c r="B110" s="85"/>
      <c r="C110" s="85"/>
      <c r="D110" s="86"/>
      <c r="E110" s="87"/>
      <c r="F110" s="3"/>
      <c r="G110" s="27" t="s">
        <v>273</v>
      </c>
      <c r="H110" s="125"/>
      <c r="I110" s="174">
        <v>33679.589999999997</v>
      </c>
      <c r="J110" s="175"/>
      <c r="K110" s="24"/>
    </row>
    <row r="111" spans="1:13" x14ac:dyDescent="0.25">
      <c r="A111" s="166" t="s">
        <v>22</v>
      </c>
      <c r="B111" s="167"/>
      <c r="C111" s="167"/>
      <c r="D111" s="81"/>
      <c r="E111" s="35">
        <f>SUM(E73:E109)</f>
        <v>537904.87</v>
      </c>
      <c r="F111" s="3"/>
      <c r="G111" s="27"/>
      <c r="H111" s="125"/>
      <c r="I111" s="174"/>
      <c r="J111" s="175"/>
      <c r="K111" s="24"/>
    </row>
    <row r="112" spans="1:13" x14ac:dyDescent="0.25">
      <c r="E112" s="46">
        <f>D63-E111</f>
        <v>0</v>
      </c>
      <c r="F112" s="3"/>
      <c r="G112" s="27"/>
      <c r="H112" s="41"/>
      <c r="I112" s="182"/>
      <c r="J112" s="183"/>
      <c r="K112" s="24"/>
    </row>
    <row r="113" spans="1:11" x14ac:dyDescent="0.25">
      <c r="F113" s="3"/>
      <c r="G113" s="89" t="s">
        <v>18</v>
      </c>
      <c r="H113" s="88"/>
      <c r="I113" s="164">
        <f>SUM(I110:J112)</f>
        <v>33679.589999999997</v>
      </c>
      <c r="J113" s="165"/>
      <c r="K113" s="24"/>
    </row>
    <row r="114" spans="1:11" x14ac:dyDescent="0.25">
      <c r="A114" s="27"/>
      <c r="B114" s="63"/>
      <c r="C114" s="63"/>
      <c r="D114" s="80"/>
      <c r="K114" s="24"/>
    </row>
    <row r="115" spans="1:11" x14ac:dyDescent="0.25">
      <c r="A115" s="27"/>
      <c r="B115" s="63"/>
      <c r="C115" s="63"/>
      <c r="D115" s="80"/>
      <c r="G115" s="45"/>
      <c r="H115" s="45"/>
      <c r="I115" s="69"/>
      <c r="J115" s="69"/>
      <c r="K115" s="24"/>
    </row>
    <row r="116" spans="1:11" x14ac:dyDescent="0.25">
      <c r="D116" s="122"/>
      <c r="F116" s="3"/>
      <c r="G116" s="45"/>
      <c r="H116" s="45"/>
      <c r="I116" s="69"/>
      <c r="J116" s="69"/>
      <c r="K116" s="24"/>
    </row>
    <row r="118" spans="1:11" x14ac:dyDescent="0.25">
      <c r="E118" s="46"/>
    </row>
    <row r="119" spans="1:11" x14ac:dyDescent="0.25">
      <c r="E119" s="46"/>
    </row>
    <row r="122" spans="1:11" x14ac:dyDescent="0.25">
      <c r="E122" s="46"/>
    </row>
  </sheetData>
  <sortState xmlns:xlrd2="http://schemas.microsoft.com/office/spreadsheetml/2017/richdata2" ref="A73:E104">
    <sortCondition ref="A73"/>
  </sortState>
  <mergeCells count="46">
    <mergeCell ref="A111:C111"/>
    <mergeCell ref="I111:J111"/>
    <mergeCell ref="I112:J112"/>
    <mergeCell ref="I113:J113"/>
    <mergeCell ref="I103:J103"/>
    <mergeCell ref="I104:J104"/>
    <mergeCell ref="I105:J105"/>
    <mergeCell ref="I106:J106"/>
    <mergeCell ref="I107:J107"/>
    <mergeCell ref="I110:J110"/>
    <mergeCell ref="I100:J100"/>
    <mergeCell ref="I86:J86"/>
    <mergeCell ref="I88:J88"/>
    <mergeCell ref="I89:J89"/>
    <mergeCell ref="I90:J90"/>
    <mergeCell ref="I91:J91"/>
    <mergeCell ref="I92:J92"/>
    <mergeCell ref="I93:J93"/>
    <mergeCell ref="I96:J96"/>
    <mergeCell ref="I97:J97"/>
    <mergeCell ref="I98:J98"/>
    <mergeCell ref="I99:J99"/>
    <mergeCell ref="I85:J85"/>
    <mergeCell ref="G75:H75"/>
    <mergeCell ref="I75:J75"/>
    <mergeCell ref="G76:H76"/>
    <mergeCell ref="I76:J76"/>
    <mergeCell ref="I77:J77"/>
    <mergeCell ref="I78:J78"/>
    <mergeCell ref="I81:J81"/>
    <mergeCell ref="I82:J82"/>
    <mergeCell ref="G83:H83"/>
    <mergeCell ref="I83:J83"/>
    <mergeCell ref="I84:J84"/>
    <mergeCell ref="A70:K70"/>
    <mergeCell ref="A72:E72"/>
    <mergeCell ref="G72:J72"/>
    <mergeCell ref="I73:J73"/>
    <mergeCell ref="G74:H74"/>
    <mergeCell ref="I74:J74"/>
    <mergeCell ref="A68:K68"/>
    <mergeCell ref="A2:K2"/>
    <mergeCell ref="A4:K4"/>
    <mergeCell ref="A6:F6"/>
    <mergeCell ref="G6:K6"/>
    <mergeCell ref="A63:B63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M124"/>
  <sheetViews>
    <sheetView topLeftCell="A79" workbookViewId="0">
      <selection activeCell="I100" sqref="I100:J100"/>
    </sheetView>
  </sheetViews>
  <sheetFormatPr defaultRowHeight="15" x14ac:dyDescent="0.25"/>
  <cols>
    <col min="1" max="1" width="10.42578125" style="126" bestFit="1" customWidth="1"/>
    <col min="2" max="2" width="11.42578125" style="126" bestFit="1" customWidth="1"/>
    <col min="3" max="3" width="41.140625" style="126" bestFit="1" customWidth="1"/>
    <col min="4" max="4" width="12.42578125" style="74" bestFit="1" customWidth="1"/>
    <col min="5" max="5" width="13.28515625" style="126" bestFit="1" customWidth="1"/>
    <col min="6" max="6" width="12.42578125" style="126" bestFit="1" customWidth="1"/>
    <col min="7" max="7" width="45.140625" style="126" bestFit="1" customWidth="1"/>
    <col min="8" max="8" width="47" style="126" bestFit="1" customWidth="1"/>
    <col min="9" max="9" width="10" style="126" bestFit="1" customWidth="1"/>
    <col min="10" max="10" width="4.7109375" style="1" bestFit="1" customWidth="1"/>
    <col min="11" max="11" width="11" style="73" bestFit="1" customWidth="1"/>
    <col min="12" max="12" width="9.140625" style="126"/>
    <col min="13" max="13" width="13.28515625" style="126" bestFit="1" customWidth="1"/>
    <col min="14" max="16384" width="9.140625" style="12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274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Junho 2019'!F63</f>
        <v>99.000000000116415</v>
      </c>
      <c r="G9" s="9"/>
      <c r="H9" s="7"/>
      <c r="I9" s="4"/>
      <c r="J9" s="19"/>
      <c r="K9" s="16"/>
    </row>
    <row r="10" spans="1:11" x14ac:dyDescent="0.25">
      <c r="A10" s="15">
        <v>43647</v>
      </c>
      <c r="B10" s="4">
        <v>300350</v>
      </c>
      <c r="C10" s="4" t="s">
        <v>57</v>
      </c>
      <c r="D10" s="77">
        <v>1942.26</v>
      </c>
      <c r="E10" s="5"/>
      <c r="F10" s="6">
        <f t="shared" ref="F10:F63" si="0">F9-D10+E10</f>
        <v>-1843.2599999998836</v>
      </c>
      <c r="G10" s="9" t="s">
        <v>234</v>
      </c>
      <c r="H10" s="7" t="s">
        <v>90</v>
      </c>
      <c r="I10" s="4"/>
      <c r="J10" s="19"/>
      <c r="K10" s="16"/>
    </row>
    <row r="11" spans="1:11" x14ac:dyDescent="0.25">
      <c r="A11" s="15">
        <v>43647</v>
      </c>
      <c r="B11" s="4">
        <v>300343</v>
      </c>
      <c r="C11" s="4" t="s">
        <v>57</v>
      </c>
      <c r="D11" s="77">
        <v>952.98</v>
      </c>
      <c r="E11" s="5"/>
      <c r="F11" s="6">
        <f t="shared" si="0"/>
        <v>-2796.2399999998834</v>
      </c>
      <c r="G11" s="9" t="s">
        <v>234</v>
      </c>
      <c r="H11" s="7" t="s">
        <v>84</v>
      </c>
      <c r="I11" s="4"/>
      <c r="J11" s="19"/>
      <c r="K11" s="16"/>
    </row>
    <row r="12" spans="1:11" x14ac:dyDescent="0.25">
      <c r="A12" s="15">
        <v>43647</v>
      </c>
      <c r="B12" s="4">
        <v>727220</v>
      </c>
      <c r="C12" s="4" t="s">
        <v>60</v>
      </c>
      <c r="D12" s="77"/>
      <c r="E12" s="77">
        <v>2796.24</v>
      </c>
      <c r="F12" s="6">
        <f t="shared" si="0"/>
        <v>1.1641532182693481E-10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43648</v>
      </c>
      <c r="B13" s="4">
        <v>7896</v>
      </c>
      <c r="C13" s="4" t="s">
        <v>52</v>
      </c>
      <c r="D13" s="77">
        <v>13310</v>
      </c>
      <c r="E13" s="5"/>
      <c r="F13" s="6">
        <f t="shared" si="0"/>
        <v>-13309.999999999884</v>
      </c>
      <c r="G13" s="9" t="s">
        <v>174</v>
      </c>
      <c r="H13" s="7" t="s">
        <v>45</v>
      </c>
      <c r="I13" s="4">
        <v>617024</v>
      </c>
      <c r="J13" s="19">
        <v>16</v>
      </c>
      <c r="K13" s="16">
        <v>43651</v>
      </c>
    </row>
    <row r="14" spans="1:11" x14ac:dyDescent="0.25">
      <c r="A14" s="15">
        <v>43648</v>
      </c>
      <c r="B14" s="4">
        <v>727220</v>
      </c>
      <c r="C14" s="4" t="s">
        <v>60</v>
      </c>
      <c r="D14" s="77"/>
      <c r="E14" s="77">
        <v>15198.29</v>
      </c>
      <c r="F14" s="6">
        <f t="shared" si="0"/>
        <v>1888.2900000001173</v>
      </c>
      <c r="G14" s="9" t="s">
        <v>144</v>
      </c>
      <c r="H14" s="7"/>
      <c r="I14" s="4"/>
      <c r="J14" s="19"/>
      <c r="K14" s="16"/>
    </row>
    <row r="15" spans="1:11" x14ac:dyDescent="0.25">
      <c r="A15" s="15">
        <v>43648</v>
      </c>
      <c r="B15" s="4">
        <v>300345</v>
      </c>
      <c r="C15" s="4" t="s">
        <v>57</v>
      </c>
      <c r="D15" s="77">
        <v>1888.29</v>
      </c>
      <c r="E15" s="5"/>
      <c r="F15" s="6">
        <f t="shared" si="0"/>
        <v>1.1732481652870774E-10</v>
      </c>
      <c r="G15" s="9" t="s">
        <v>234</v>
      </c>
      <c r="H15" s="7" t="s">
        <v>152</v>
      </c>
      <c r="I15" s="4"/>
      <c r="J15" s="19"/>
      <c r="K15" s="16"/>
    </row>
    <row r="16" spans="1:11" x14ac:dyDescent="0.25">
      <c r="A16" s="15">
        <v>43649</v>
      </c>
      <c r="B16" s="4">
        <v>300347</v>
      </c>
      <c r="C16" s="4" t="s">
        <v>57</v>
      </c>
      <c r="D16" s="77">
        <v>2466.14</v>
      </c>
      <c r="E16" s="5"/>
      <c r="F16" s="6">
        <f t="shared" si="0"/>
        <v>-2466.1399999998825</v>
      </c>
      <c r="G16" s="9" t="s">
        <v>234</v>
      </c>
      <c r="H16" s="7" t="s">
        <v>82</v>
      </c>
      <c r="I16" s="4"/>
      <c r="J16" s="19"/>
      <c r="K16" s="16"/>
    </row>
    <row r="17" spans="1:11" x14ac:dyDescent="0.25">
      <c r="A17" s="15">
        <v>43649</v>
      </c>
      <c r="B17" s="4">
        <v>727220</v>
      </c>
      <c r="C17" s="4" t="s">
        <v>60</v>
      </c>
      <c r="D17" s="77"/>
      <c r="E17" s="77">
        <v>9755.98</v>
      </c>
      <c r="F17" s="6">
        <f t="shared" si="0"/>
        <v>7289.8400000001166</v>
      </c>
      <c r="G17" s="9" t="s">
        <v>144</v>
      </c>
      <c r="H17" s="7"/>
      <c r="I17" s="4"/>
      <c r="J17" s="19"/>
      <c r="K17" s="16"/>
    </row>
    <row r="18" spans="1:11" x14ac:dyDescent="0.25">
      <c r="A18" s="15">
        <v>43649</v>
      </c>
      <c r="B18" s="4">
        <v>300344</v>
      </c>
      <c r="C18" s="4" t="s">
        <v>57</v>
      </c>
      <c r="D18" s="77">
        <v>2176.19</v>
      </c>
      <c r="E18" s="5"/>
      <c r="F18" s="6">
        <f t="shared" si="0"/>
        <v>5113.6500000001161</v>
      </c>
      <c r="G18" s="9" t="s">
        <v>234</v>
      </c>
      <c r="H18" s="7" t="s">
        <v>114</v>
      </c>
      <c r="I18" s="4"/>
      <c r="J18" s="19"/>
      <c r="K18" s="16"/>
    </row>
    <row r="19" spans="1:11" x14ac:dyDescent="0.25">
      <c r="A19" s="15">
        <v>43649</v>
      </c>
      <c r="B19" s="4">
        <v>300348</v>
      </c>
      <c r="C19" s="4" t="s">
        <v>57</v>
      </c>
      <c r="D19" s="77">
        <v>1656.4</v>
      </c>
      <c r="E19" s="5"/>
      <c r="F19" s="6">
        <f t="shared" si="0"/>
        <v>3457.250000000116</v>
      </c>
      <c r="G19" s="9" t="s">
        <v>234</v>
      </c>
      <c r="H19" s="7" t="s">
        <v>83</v>
      </c>
      <c r="I19" s="4"/>
      <c r="J19" s="19"/>
      <c r="K19" s="16"/>
    </row>
    <row r="20" spans="1:11" x14ac:dyDescent="0.25">
      <c r="A20" s="15">
        <v>43649</v>
      </c>
      <c r="B20" s="4">
        <v>300349</v>
      </c>
      <c r="C20" s="4" t="s">
        <v>57</v>
      </c>
      <c r="D20" s="77">
        <v>3457.25</v>
      </c>
      <c r="E20" s="5"/>
      <c r="F20" s="6">
        <f t="shared" si="0"/>
        <v>1.1596057447604835E-10</v>
      </c>
      <c r="G20" s="9" t="s">
        <v>234</v>
      </c>
      <c r="H20" s="7" t="s">
        <v>278</v>
      </c>
      <c r="I20" s="4"/>
      <c r="J20" s="19"/>
      <c r="K20" s="16"/>
    </row>
    <row r="21" spans="1:11" x14ac:dyDescent="0.25">
      <c r="A21" s="15">
        <v>43651</v>
      </c>
      <c r="B21" s="4">
        <v>309379</v>
      </c>
      <c r="C21" s="4" t="s">
        <v>171</v>
      </c>
      <c r="D21" s="77">
        <v>93118.23</v>
      </c>
      <c r="E21" s="5"/>
      <c r="F21" s="6">
        <f t="shared" si="0"/>
        <v>-93118.22999999988</v>
      </c>
      <c r="G21" s="9" t="s">
        <v>233</v>
      </c>
      <c r="H21" s="7"/>
      <c r="I21" s="4"/>
      <c r="J21" s="19"/>
      <c r="K21" s="16"/>
    </row>
    <row r="22" spans="1:11" x14ac:dyDescent="0.25">
      <c r="A22" s="15">
        <v>43651</v>
      </c>
      <c r="B22" s="4">
        <v>125349</v>
      </c>
      <c r="C22" s="4" t="s">
        <v>55</v>
      </c>
      <c r="D22" s="77">
        <v>530.36</v>
      </c>
      <c r="E22" s="5"/>
      <c r="F22" s="6">
        <f t="shared" si="0"/>
        <v>-93648.58999999988</v>
      </c>
      <c r="G22" s="9" t="s">
        <v>235</v>
      </c>
      <c r="H22" s="7" t="s">
        <v>238</v>
      </c>
      <c r="I22" s="4">
        <v>7</v>
      </c>
      <c r="J22" s="19">
        <v>1</v>
      </c>
      <c r="K22" s="16"/>
    </row>
    <row r="23" spans="1:11" x14ac:dyDescent="0.25">
      <c r="A23" s="15">
        <v>43651</v>
      </c>
      <c r="B23" s="4">
        <v>62019</v>
      </c>
      <c r="C23" s="4" t="s">
        <v>187</v>
      </c>
      <c r="D23" s="77">
        <v>99</v>
      </c>
      <c r="E23" s="5"/>
      <c r="F23" s="6">
        <f t="shared" si="0"/>
        <v>-93747.58999999988</v>
      </c>
      <c r="G23" s="9" t="s">
        <v>72</v>
      </c>
      <c r="H23" s="7"/>
      <c r="I23" s="4"/>
      <c r="J23" s="19"/>
      <c r="K23" s="16"/>
    </row>
    <row r="24" spans="1:11" x14ac:dyDescent="0.25">
      <c r="A24" s="15">
        <v>43651</v>
      </c>
      <c r="B24" s="4">
        <v>300346</v>
      </c>
      <c r="C24" s="4" t="s">
        <v>59</v>
      </c>
      <c r="D24" s="77">
        <v>1656.4</v>
      </c>
      <c r="E24" s="5"/>
      <c r="F24" s="6">
        <f t="shared" si="0"/>
        <v>-95403.989999999874</v>
      </c>
      <c r="G24" s="9" t="s">
        <v>234</v>
      </c>
      <c r="H24" s="7" t="s">
        <v>96</v>
      </c>
      <c r="I24" s="4"/>
      <c r="J24" s="19"/>
      <c r="K24" s="16"/>
    </row>
    <row r="25" spans="1:11" x14ac:dyDescent="0.25">
      <c r="A25" s="15">
        <v>43651</v>
      </c>
      <c r="B25" s="4">
        <v>1</v>
      </c>
      <c r="C25" s="4" t="s">
        <v>37</v>
      </c>
      <c r="D25" s="77"/>
      <c r="E25" s="77">
        <v>87318.02</v>
      </c>
      <c r="F25" s="6">
        <f t="shared" si="0"/>
        <v>-8085.9699999998702</v>
      </c>
      <c r="G25" s="9" t="s">
        <v>146</v>
      </c>
      <c r="H25" s="7"/>
      <c r="I25" s="4"/>
      <c r="J25" s="19"/>
      <c r="K25" s="16"/>
    </row>
    <row r="26" spans="1:11" x14ac:dyDescent="0.25">
      <c r="A26" s="15">
        <v>43651</v>
      </c>
      <c r="B26" s="4">
        <v>1</v>
      </c>
      <c r="C26" s="4" t="s">
        <v>37</v>
      </c>
      <c r="D26" s="77"/>
      <c r="E26" s="77">
        <v>195088.45</v>
      </c>
      <c r="F26" s="6">
        <f t="shared" si="0"/>
        <v>187002.48000000016</v>
      </c>
      <c r="G26" s="9" t="s">
        <v>146</v>
      </c>
      <c r="H26" s="7"/>
      <c r="I26" s="4"/>
      <c r="J26" s="19"/>
      <c r="K26" s="16"/>
    </row>
    <row r="27" spans="1:11" x14ac:dyDescent="0.25">
      <c r="A27" s="15">
        <v>43654</v>
      </c>
      <c r="B27" s="4">
        <v>300054</v>
      </c>
      <c r="C27" s="4" t="s">
        <v>57</v>
      </c>
      <c r="D27" s="77">
        <v>2996.46</v>
      </c>
      <c r="E27" s="5"/>
      <c r="F27" s="6">
        <f t="shared" si="0"/>
        <v>184006.02000000016</v>
      </c>
      <c r="G27" s="9" t="s">
        <v>178</v>
      </c>
      <c r="H27" s="7" t="s">
        <v>86</v>
      </c>
      <c r="I27" s="4"/>
      <c r="J27" s="19"/>
      <c r="K27" s="16"/>
    </row>
    <row r="28" spans="1:11" x14ac:dyDescent="0.25">
      <c r="A28" s="15">
        <v>43656</v>
      </c>
      <c r="B28" s="4">
        <v>13343</v>
      </c>
      <c r="C28" s="4" t="s">
        <v>52</v>
      </c>
      <c r="D28" s="77">
        <v>1013.6</v>
      </c>
      <c r="E28" s="5"/>
      <c r="F28" s="6">
        <f t="shared" si="0"/>
        <v>182992.42000000016</v>
      </c>
      <c r="G28" s="9" t="s">
        <v>176</v>
      </c>
      <c r="H28" s="7" t="s">
        <v>180</v>
      </c>
      <c r="I28" s="4">
        <v>1417372</v>
      </c>
      <c r="J28" s="19">
        <v>1</v>
      </c>
      <c r="K28" s="16"/>
    </row>
    <row r="29" spans="1:11" x14ac:dyDescent="0.25">
      <c r="A29" s="15">
        <v>43656</v>
      </c>
      <c r="B29" s="4">
        <v>670036</v>
      </c>
      <c r="C29" s="4" t="s">
        <v>196</v>
      </c>
      <c r="D29" s="77">
        <v>2309.44</v>
      </c>
      <c r="E29" s="5"/>
      <c r="F29" s="6">
        <f t="shared" si="0"/>
        <v>180682.98000000016</v>
      </c>
      <c r="G29" s="9" t="s">
        <v>198</v>
      </c>
      <c r="H29" s="7" t="s">
        <v>202</v>
      </c>
      <c r="I29" s="4">
        <v>889242483</v>
      </c>
      <c r="J29" s="19">
        <v>1</v>
      </c>
      <c r="K29" s="16"/>
    </row>
    <row r="30" spans="1:11" x14ac:dyDescent="0.25">
      <c r="A30" s="15">
        <v>43656</v>
      </c>
      <c r="B30" s="4">
        <v>329481</v>
      </c>
      <c r="C30" s="4" t="s">
        <v>58</v>
      </c>
      <c r="D30" s="77">
        <v>180600</v>
      </c>
      <c r="E30" s="5"/>
      <c r="F30" s="6">
        <f t="shared" si="0"/>
        <v>82.980000000155997</v>
      </c>
      <c r="G30" s="9" t="s">
        <v>148</v>
      </c>
      <c r="H30" s="7"/>
      <c r="I30" s="4"/>
      <c r="J30" s="19"/>
      <c r="K30" s="16"/>
    </row>
    <row r="31" spans="1:11" x14ac:dyDescent="0.25">
      <c r="A31" s="15">
        <v>43657</v>
      </c>
      <c r="B31" s="4">
        <v>7595</v>
      </c>
      <c r="C31" s="4" t="s">
        <v>52</v>
      </c>
      <c r="D31" s="77">
        <v>318.24</v>
      </c>
      <c r="E31" s="5"/>
      <c r="F31" s="6">
        <f t="shared" si="0"/>
        <v>-235.25999999984401</v>
      </c>
      <c r="G31" s="9" t="s">
        <v>211</v>
      </c>
      <c r="H31" s="7" t="s">
        <v>216</v>
      </c>
      <c r="I31" s="4">
        <v>22799</v>
      </c>
      <c r="J31" s="19">
        <v>1</v>
      </c>
      <c r="K31" s="16">
        <v>43628</v>
      </c>
    </row>
    <row r="32" spans="1:11" x14ac:dyDescent="0.25">
      <c r="A32" s="15">
        <v>43657</v>
      </c>
      <c r="B32" s="4">
        <v>727220</v>
      </c>
      <c r="C32" s="4" t="s">
        <v>60</v>
      </c>
      <c r="D32" s="77"/>
      <c r="E32" s="77">
        <v>235.26</v>
      </c>
      <c r="F32" s="6">
        <f t="shared" si="0"/>
        <v>1.5597834135405719E-10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43658</v>
      </c>
      <c r="B33" s="4">
        <v>300158</v>
      </c>
      <c r="C33" s="4" t="s">
        <v>57</v>
      </c>
      <c r="D33" s="77">
        <v>1956.6</v>
      </c>
      <c r="E33" s="5"/>
      <c r="F33" s="6">
        <f t="shared" si="0"/>
        <v>-1956.5999999998439</v>
      </c>
      <c r="G33" s="9" t="s">
        <v>173</v>
      </c>
      <c r="H33" s="7" t="s">
        <v>271</v>
      </c>
      <c r="I33" s="4">
        <v>34</v>
      </c>
      <c r="J33" s="19">
        <v>2</v>
      </c>
      <c r="K33" s="16">
        <v>43650</v>
      </c>
    </row>
    <row r="34" spans="1:11" x14ac:dyDescent="0.25">
      <c r="A34" s="15">
        <v>43658</v>
      </c>
      <c r="B34" s="4">
        <v>300162</v>
      </c>
      <c r="C34" s="4" t="s">
        <v>57</v>
      </c>
      <c r="D34" s="77">
        <v>1047.5999999999999</v>
      </c>
      <c r="E34" s="5"/>
      <c r="F34" s="6">
        <f t="shared" si="0"/>
        <v>-3004.1999999998438</v>
      </c>
      <c r="G34" s="9" t="s">
        <v>173</v>
      </c>
      <c r="H34" s="7" t="s">
        <v>239</v>
      </c>
      <c r="I34" s="4">
        <v>5</v>
      </c>
      <c r="J34" s="19">
        <v>5</v>
      </c>
      <c r="K34" s="16">
        <v>43654</v>
      </c>
    </row>
    <row r="35" spans="1:11" x14ac:dyDescent="0.25">
      <c r="A35" s="15">
        <v>43658</v>
      </c>
      <c r="B35" s="4">
        <v>300157</v>
      </c>
      <c r="C35" s="4" t="s">
        <v>57</v>
      </c>
      <c r="D35" s="77">
        <v>2250</v>
      </c>
      <c r="E35" s="5"/>
      <c r="F35" s="6">
        <f t="shared" si="0"/>
        <v>-5254.1999999998443</v>
      </c>
      <c r="G35" s="9" t="s">
        <v>173</v>
      </c>
      <c r="H35" s="7" t="s">
        <v>279</v>
      </c>
      <c r="I35" s="4">
        <v>13</v>
      </c>
      <c r="J35" s="19">
        <v>1</v>
      </c>
      <c r="K35" s="16">
        <v>43650</v>
      </c>
    </row>
    <row r="36" spans="1:11" x14ac:dyDescent="0.25">
      <c r="A36" s="15">
        <v>43658</v>
      </c>
      <c r="B36" s="4">
        <v>300160</v>
      </c>
      <c r="C36" s="4" t="s">
        <v>57</v>
      </c>
      <c r="D36" s="77">
        <v>8716.66</v>
      </c>
      <c r="E36" s="5"/>
      <c r="F36" s="6">
        <f t="shared" si="0"/>
        <v>-13970.859999999844</v>
      </c>
      <c r="G36" s="9" t="s">
        <v>173</v>
      </c>
      <c r="H36" s="7" t="s">
        <v>182</v>
      </c>
      <c r="I36" s="4">
        <v>27</v>
      </c>
      <c r="J36" s="19">
        <v>1</v>
      </c>
      <c r="K36" s="16">
        <v>43654</v>
      </c>
    </row>
    <row r="37" spans="1:11" x14ac:dyDescent="0.25">
      <c r="A37" s="15">
        <v>43658</v>
      </c>
      <c r="B37" s="4">
        <v>300163</v>
      </c>
      <c r="C37" s="4" t="s">
        <v>57</v>
      </c>
      <c r="D37" s="77">
        <v>15517.18</v>
      </c>
      <c r="E37" s="5"/>
      <c r="F37" s="6">
        <f t="shared" si="0"/>
        <v>-29488.039999999844</v>
      </c>
      <c r="G37" s="9" t="s">
        <v>173</v>
      </c>
      <c r="H37" s="7" t="s">
        <v>61</v>
      </c>
      <c r="I37" s="4">
        <v>38</v>
      </c>
      <c r="J37" s="19">
        <v>9</v>
      </c>
      <c r="K37" s="16">
        <v>43654</v>
      </c>
    </row>
    <row r="38" spans="1:11" x14ac:dyDescent="0.25">
      <c r="A38" s="15">
        <v>43658</v>
      </c>
      <c r="B38" s="4">
        <v>300159</v>
      </c>
      <c r="C38" s="4" t="s">
        <v>57</v>
      </c>
      <c r="D38" s="77">
        <v>4680</v>
      </c>
      <c r="E38" s="5"/>
      <c r="F38" s="6">
        <f t="shared" si="0"/>
        <v>-34168.039999999848</v>
      </c>
      <c r="G38" s="9" t="s">
        <v>173</v>
      </c>
      <c r="H38" s="7" t="s">
        <v>263</v>
      </c>
      <c r="I38" s="4">
        <v>68</v>
      </c>
      <c r="J38" s="19">
        <v>3</v>
      </c>
      <c r="K38" s="16">
        <v>43651</v>
      </c>
    </row>
    <row r="39" spans="1:11" x14ac:dyDescent="0.25">
      <c r="A39" s="15">
        <v>43658</v>
      </c>
      <c r="B39" s="4">
        <v>727220</v>
      </c>
      <c r="C39" s="4" t="s">
        <v>60</v>
      </c>
      <c r="D39" s="77"/>
      <c r="E39" s="77">
        <v>77139.520000000004</v>
      </c>
      <c r="F39" s="6">
        <f t="shared" si="0"/>
        <v>42971.480000000156</v>
      </c>
      <c r="G39" s="9" t="s">
        <v>144</v>
      </c>
      <c r="H39" s="7"/>
      <c r="I39" s="4"/>
      <c r="J39" s="19"/>
      <c r="K39" s="16"/>
    </row>
    <row r="40" spans="1:11" x14ac:dyDescent="0.25">
      <c r="A40" s="15">
        <v>43658</v>
      </c>
      <c r="B40" s="4">
        <v>300156</v>
      </c>
      <c r="C40" s="4" t="s">
        <v>57</v>
      </c>
      <c r="D40" s="77">
        <v>9738.5499999999993</v>
      </c>
      <c r="E40" s="5"/>
      <c r="F40" s="6">
        <f t="shared" si="0"/>
        <v>33232.930000000153</v>
      </c>
      <c r="G40" s="9" t="s">
        <v>173</v>
      </c>
      <c r="H40" s="7" t="s">
        <v>128</v>
      </c>
      <c r="I40" s="4">
        <v>40</v>
      </c>
      <c r="J40" s="19">
        <v>10</v>
      </c>
      <c r="K40" s="16">
        <v>43651</v>
      </c>
    </row>
    <row r="41" spans="1:11" x14ac:dyDescent="0.25">
      <c r="A41" s="15">
        <v>43658</v>
      </c>
      <c r="B41" s="4">
        <v>300161</v>
      </c>
      <c r="C41" s="4" t="s">
        <v>57</v>
      </c>
      <c r="D41" s="77">
        <v>33232.93</v>
      </c>
      <c r="E41" s="5"/>
      <c r="F41" s="6">
        <f t="shared" si="0"/>
        <v>1.5279510989785194E-10</v>
      </c>
      <c r="G41" s="9" t="s">
        <v>173</v>
      </c>
      <c r="H41" s="7" t="s">
        <v>204</v>
      </c>
      <c r="I41" s="4">
        <v>23</v>
      </c>
      <c r="J41" s="19">
        <v>4</v>
      </c>
      <c r="K41" s="16">
        <v>43650</v>
      </c>
    </row>
    <row r="42" spans="1:11" x14ac:dyDescent="0.25">
      <c r="A42" s="15">
        <v>43661</v>
      </c>
      <c r="B42" s="4">
        <v>268063</v>
      </c>
      <c r="C42" s="4" t="s">
        <v>172</v>
      </c>
      <c r="D42" s="77">
        <v>2352</v>
      </c>
      <c r="E42" s="5"/>
      <c r="F42" s="6">
        <f t="shared" si="0"/>
        <v>-2351.9999999998472</v>
      </c>
      <c r="G42" s="9" t="s">
        <v>177</v>
      </c>
      <c r="H42" s="7" t="s">
        <v>203</v>
      </c>
      <c r="I42" s="4">
        <v>465</v>
      </c>
      <c r="J42" s="19">
        <v>2</v>
      </c>
      <c r="K42" s="16">
        <v>43647</v>
      </c>
    </row>
    <row r="43" spans="1:11" x14ac:dyDescent="0.25">
      <c r="A43" s="15">
        <v>43661</v>
      </c>
      <c r="B43" s="4">
        <v>727220</v>
      </c>
      <c r="C43" s="4" t="s">
        <v>60</v>
      </c>
      <c r="D43" s="77"/>
      <c r="E43" s="77">
        <v>2352</v>
      </c>
      <c r="F43" s="6">
        <f t="shared" si="0"/>
        <v>1.5279510989785194E-10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43663</v>
      </c>
      <c r="B44" s="4">
        <v>300373</v>
      </c>
      <c r="C44" s="4" t="s">
        <v>57</v>
      </c>
      <c r="D44" s="77">
        <v>14471.67</v>
      </c>
      <c r="E44" s="5"/>
      <c r="F44" s="6">
        <f t="shared" si="0"/>
        <v>-14471.669999999847</v>
      </c>
      <c r="G44" s="9" t="s">
        <v>173</v>
      </c>
      <c r="H44" s="7" t="s">
        <v>127</v>
      </c>
      <c r="I44" s="4">
        <v>70</v>
      </c>
      <c r="J44" s="19">
        <v>3</v>
      </c>
      <c r="K44" s="16">
        <v>43656</v>
      </c>
    </row>
    <row r="45" spans="1:11" x14ac:dyDescent="0.25">
      <c r="A45" s="15">
        <v>43663</v>
      </c>
      <c r="B45" s="4">
        <v>116488</v>
      </c>
      <c r="C45" s="4" t="s">
        <v>47</v>
      </c>
      <c r="D45" s="77">
        <v>16726.259999999998</v>
      </c>
      <c r="E45" s="5"/>
      <c r="F45" s="6">
        <f t="shared" si="0"/>
        <v>-31197.929999999847</v>
      </c>
      <c r="G45" s="9" t="s">
        <v>175</v>
      </c>
      <c r="H45" s="7"/>
      <c r="I45" s="4"/>
      <c r="J45" s="19"/>
      <c r="K45" s="16"/>
    </row>
    <row r="46" spans="1:11" x14ac:dyDescent="0.25">
      <c r="A46" s="15">
        <v>43663</v>
      </c>
      <c r="B46" s="4">
        <v>117642</v>
      </c>
      <c r="C46" s="4" t="s">
        <v>44</v>
      </c>
      <c r="D46" s="77"/>
      <c r="E46" s="77">
        <v>99</v>
      </c>
      <c r="F46" s="6">
        <f t="shared" si="0"/>
        <v>-31098.929999999847</v>
      </c>
      <c r="G46" s="9" t="s">
        <v>214</v>
      </c>
      <c r="H46" s="7"/>
      <c r="I46" s="4"/>
      <c r="J46" s="19"/>
      <c r="K46" s="16"/>
    </row>
    <row r="47" spans="1:11" x14ac:dyDescent="0.25">
      <c r="A47" s="15">
        <v>43663</v>
      </c>
      <c r="B47" s="4">
        <v>727220</v>
      </c>
      <c r="C47" s="4" t="s">
        <v>60</v>
      </c>
      <c r="D47" s="77"/>
      <c r="E47" s="77">
        <v>31098.93</v>
      </c>
      <c r="F47" s="6">
        <f t="shared" si="0"/>
        <v>1.5279510989785194E-10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43664</v>
      </c>
      <c r="B48" s="4">
        <v>300361</v>
      </c>
      <c r="C48" s="4" t="s">
        <v>57</v>
      </c>
      <c r="D48" s="77">
        <v>4605.54</v>
      </c>
      <c r="E48" s="5"/>
      <c r="F48" s="6">
        <f t="shared" si="0"/>
        <v>-4605.5399999998472</v>
      </c>
      <c r="G48" s="9" t="s">
        <v>173</v>
      </c>
      <c r="H48" s="7" t="s">
        <v>188</v>
      </c>
      <c r="I48" s="4">
        <v>11</v>
      </c>
      <c r="J48" s="19">
        <v>11</v>
      </c>
      <c r="K48" s="16">
        <v>43654</v>
      </c>
    </row>
    <row r="49" spans="1:11" x14ac:dyDescent="0.25">
      <c r="A49" s="15">
        <v>43664</v>
      </c>
      <c r="B49" s="4">
        <v>107588</v>
      </c>
      <c r="C49" s="4" t="s">
        <v>47</v>
      </c>
      <c r="D49" s="77">
        <v>19242.28</v>
      </c>
      <c r="E49" s="5"/>
      <c r="F49" s="6">
        <f t="shared" si="0"/>
        <v>-23847.819999999847</v>
      </c>
      <c r="G49" s="9" t="s">
        <v>150</v>
      </c>
      <c r="H49" s="7"/>
      <c r="I49" s="4"/>
      <c r="J49" s="19"/>
      <c r="K49" s="16"/>
    </row>
    <row r="50" spans="1:11" x14ac:dyDescent="0.25">
      <c r="A50" s="15">
        <v>43664</v>
      </c>
      <c r="B50" s="4">
        <v>105852</v>
      </c>
      <c r="C50" s="4" t="s">
        <v>44</v>
      </c>
      <c r="D50" s="77"/>
      <c r="E50" s="77">
        <v>144.06</v>
      </c>
      <c r="F50" s="6">
        <f t="shared" si="0"/>
        <v>-23703.759999999846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43664</v>
      </c>
      <c r="B51" s="4">
        <v>727220</v>
      </c>
      <c r="C51" s="4" t="s">
        <v>60</v>
      </c>
      <c r="D51" s="77"/>
      <c r="E51" s="77">
        <v>23703.759999999998</v>
      </c>
      <c r="F51" s="6">
        <f t="shared" si="0"/>
        <v>1.5279510989785194E-10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43665</v>
      </c>
      <c r="B52" s="4">
        <v>822219</v>
      </c>
      <c r="C52" s="4" t="s">
        <v>54</v>
      </c>
      <c r="D52" s="77">
        <v>11100.26</v>
      </c>
      <c r="E52" s="5"/>
      <c r="F52" s="6">
        <f t="shared" si="0"/>
        <v>-11100.259999999847</v>
      </c>
      <c r="G52" s="9" t="s">
        <v>29</v>
      </c>
      <c r="H52" s="7" t="s">
        <v>116</v>
      </c>
      <c r="I52" s="4">
        <v>15</v>
      </c>
      <c r="J52" s="19">
        <v>1</v>
      </c>
      <c r="K52" s="16"/>
    </row>
    <row r="53" spans="1:11" x14ac:dyDescent="0.25">
      <c r="A53" s="15">
        <v>43665</v>
      </c>
      <c r="B53" s="4">
        <v>424450</v>
      </c>
      <c r="C53" s="4" t="s">
        <v>53</v>
      </c>
      <c r="D53" s="77">
        <v>3065.96</v>
      </c>
      <c r="E53" s="5"/>
      <c r="F53" s="6">
        <f t="shared" si="0"/>
        <v>-14166.219999999848</v>
      </c>
      <c r="G53" s="9" t="s">
        <v>245</v>
      </c>
      <c r="H53" s="7" t="s">
        <v>224</v>
      </c>
      <c r="I53" s="4">
        <v>55</v>
      </c>
      <c r="J53" s="19">
        <v>1</v>
      </c>
      <c r="K53" s="16"/>
    </row>
    <row r="54" spans="1:11" x14ac:dyDescent="0.25">
      <c r="A54" s="15">
        <v>43665</v>
      </c>
      <c r="B54" s="4">
        <v>424841</v>
      </c>
      <c r="C54" s="4" t="s">
        <v>53</v>
      </c>
      <c r="D54" s="77">
        <v>3580.51</v>
      </c>
      <c r="E54" s="5"/>
      <c r="F54" s="6">
        <f t="shared" si="0"/>
        <v>-17746.72999999985</v>
      </c>
      <c r="G54" s="9" t="s">
        <v>43</v>
      </c>
      <c r="H54" s="7" t="s">
        <v>134</v>
      </c>
      <c r="I54" s="4">
        <v>1</v>
      </c>
      <c r="J54" s="19">
        <v>1</v>
      </c>
      <c r="K54" s="16"/>
    </row>
    <row r="55" spans="1:11" x14ac:dyDescent="0.25">
      <c r="A55" s="15">
        <v>43665</v>
      </c>
      <c r="B55" s="4">
        <v>424701</v>
      </c>
      <c r="C55" s="4" t="s">
        <v>53</v>
      </c>
      <c r="D55" s="77">
        <v>265.06</v>
      </c>
      <c r="E55" s="5"/>
      <c r="F55" s="6">
        <f t="shared" si="0"/>
        <v>-18011.789999999852</v>
      </c>
      <c r="G55" s="9" t="s">
        <v>245</v>
      </c>
      <c r="H55" s="7" t="s">
        <v>224</v>
      </c>
      <c r="I55" s="4">
        <v>59</v>
      </c>
      <c r="J55" s="19">
        <v>1</v>
      </c>
      <c r="K55" s="16"/>
    </row>
    <row r="56" spans="1:11" x14ac:dyDescent="0.25">
      <c r="A56" s="15">
        <v>43665</v>
      </c>
      <c r="B56" s="4">
        <v>727220</v>
      </c>
      <c r="C56" s="4" t="s">
        <v>60</v>
      </c>
      <c r="D56" s="77"/>
      <c r="E56" s="77">
        <v>19166.79</v>
      </c>
      <c r="F56" s="6">
        <f t="shared" si="0"/>
        <v>1155.0000000001492</v>
      </c>
      <c r="G56" s="9" t="s">
        <v>144</v>
      </c>
      <c r="H56" s="7"/>
      <c r="I56" s="4"/>
      <c r="J56" s="19"/>
      <c r="K56" s="16"/>
    </row>
    <row r="57" spans="1:11" x14ac:dyDescent="0.25">
      <c r="A57" s="15">
        <v>43665</v>
      </c>
      <c r="B57" s="4">
        <v>424937</v>
      </c>
      <c r="C57" s="4" t="s">
        <v>53</v>
      </c>
      <c r="D57" s="77">
        <v>1155</v>
      </c>
      <c r="E57" s="5"/>
      <c r="F57" s="6">
        <f t="shared" si="0"/>
        <v>1.4915713109076023E-10</v>
      </c>
      <c r="G57" s="9" t="s">
        <v>236</v>
      </c>
      <c r="H57" s="7" t="s">
        <v>225</v>
      </c>
      <c r="I57" s="4">
        <v>1</v>
      </c>
      <c r="J57" s="19">
        <v>1</v>
      </c>
      <c r="K57" s="16"/>
    </row>
    <row r="58" spans="1:11" x14ac:dyDescent="0.25">
      <c r="A58" s="15">
        <v>43668</v>
      </c>
      <c r="B58" s="4">
        <v>727220</v>
      </c>
      <c r="C58" s="4" t="s">
        <v>60</v>
      </c>
      <c r="D58" s="77"/>
      <c r="E58" s="77">
        <v>1063.7</v>
      </c>
      <c r="F58" s="6">
        <f t="shared" si="0"/>
        <v>1063.7000000001492</v>
      </c>
      <c r="G58" s="9" t="s">
        <v>144</v>
      </c>
      <c r="H58" s="7"/>
      <c r="I58" s="4"/>
      <c r="J58" s="19"/>
      <c r="K58" s="16"/>
    </row>
    <row r="59" spans="1:11" x14ac:dyDescent="0.25">
      <c r="A59" s="15">
        <v>43668</v>
      </c>
      <c r="B59" s="4">
        <v>701922</v>
      </c>
      <c r="C59" s="4" t="s">
        <v>52</v>
      </c>
      <c r="D59" s="77">
        <v>496.8</v>
      </c>
      <c r="E59" s="5"/>
      <c r="F59" s="6">
        <f t="shared" si="0"/>
        <v>566.90000000014925</v>
      </c>
      <c r="G59" s="9" t="s">
        <v>149</v>
      </c>
      <c r="H59" s="7" t="s">
        <v>160</v>
      </c>
      <c r="I59" s="4">
        <v>1419970</v>
      </c>
      <c r="J59" s="19">
        <v>1</v>
      </c>
      <c r="K59" s="16"/>
    </row>
    <row r="60" spans="1:11" x14ac:dyDescent="0.25">
      <c r="A60" s="15">
        <v>43668</v>
      </c>
      <c r="B60" s="4">
        <v>702616</v>
      </c>
      <c r="C60" s="4" t="s">
        <v>52</v>
      </c>
      <c r="D60" s="77">
        <v>84.5</v>
      </c>
      <c r="E60" s="5"/>
      <c r="F60" s="6">
        <f t="shared" si="0"/>
        <v>482.40000000014925</v>
      </c>
      <c r="G60" s="9" t="s">
        <v>211</v>
      </c>
      <c r="H60" s="7" t="s">
        <v>280</v>
      </c>
      <c r="I60" s="4">
        <v>6263</v>
      </c>
      <c r="J60" s="19">
        <v>1</v>
      </c>
      <c r="K60" s="16">
        <v>43641</v>
      </c>
    </row>
    <row r="61" spans="1:11" x14ac:dyDescent="0.25">
      <c r="A61" s="15">
        <v>43668</v>
      </c>
      <c r="B61" s="4">
        <v>703322</v>
      </c>
      <c r="C61" s="4" t="s">
        <v>52</v>
      </c>
      <c r="D61" s="77">
        <v>482.4</v>
      </c>
      <c r="E61" s="5"/>
      <c r="F61" s="6">
        <f t="shared" si="0"/>
        <v>1.4927081792848185E-10</v>
      </c>
      <c r="G61" s="9" t="s">
        <v>211</v>
      </c>
      <c r="H61" s="7" t="s">
        <v>280</v>
      </c>
      <c r="I61" s="4">
        <v>6257</v>
      </c>
      <c r="J61" s="19">
        <v>1</v>
      </c>
      <c r="K61" s="16">
        <v>43637</v>
      </c>
    </row>
    <row r="62" spans="1:11" x14ac:dyDescent="0.25">
      <c r="A62" s="15">
        <v>43677</v>
      </c>
      <c r="B62" s="4">
        <v>459836</v>
      </c>
      <c r="C62" s="4" t="s">
        <v>53</v>
      </c>
      <c r="D62" s="77">
        <v>27.89</v>
      </c>
      <c r="E62" s="5"/>
      <c r="F62" s="6">
        <f t="shared" si="0"/>
        <v>-27.88999999985073</v>
      </c>
      <c r="G62" s="9" t="s">
        <v>236</v>
      </c>
      <c r="H62" s="7" t="s">
        <v>225</v>
      </c>
      <c r="I62" s="4">
        <v>1</v>
      </c>
      <c r="J62" s="19">
        <v>1</v>
      </c>
      <c r="K62" s="16"/>
    </row>
    <row r="63" spans="1:11" x14ac:dyDescent="0.25">
      <c r="A63" s="15">
        <v>43677</v>
      </c>
      <c r="B63" s="4">
        <v>311559</v>
      </c>
      <c r="C63" s="4" t="s">
        <v>44</v>
      </c>
      <c r="D63" s="77"/>
      <c r="E63" s="77">
        <v>144.06</v>
      </c>
      <c r="F63" s="6">
        <f t="shared" si="0"/>
        <v>116.17000000014927</v>
      </c>
      <c r="G63" s="9" t="s">
        <v>214</v>
      </c>
      <c r="H63" s="7"/>
      <c r="I63" s="4"/>
      <c r="J63" s="19"/>
      <c r="K63" s="16"/>
    </row>
    <row r="64" spans="1:11" x14ac:dyDescent="0.25">
      <c r="A64" s="15"/>
      <c r="B64" s="4"/>
      <c r="C64" s="4"/>
      <c r="D64" s="77"/>
      <c r="E64" s="5"/>
      <c r="F64" s="6"/>
      <c r="G64" s="9"/>
      <c r="H64" s="7"/>
      <c r="I64" s="4"/>
      <c r="J64" s="19"/>
      <c r="K64" s="16"/>
    </row>
    <row r="65" spans="1:11" ht="15.75" thickBot="1" x14ac:dyDescent="0.3">
      <c r="A65" s="152" t="s">
        <v>12</v>
      </c>
      <c r="B65" s="153"/>
      <c r="C65" s="21"/>
      <c r="D65" s="78">
        <f>SUM(D10:D64)</f>
        <v>465286.88999999996</v>
      </c>
      <c r="E65" s="40">
        <f>SUM(E10:E64)</f>
        <v>465304.06</v>
      </c>
      <c r="F65" s="22">
        <f>F9-D65+E65</f>
        <v>116.17000000015832</v>
      </c>
      <c r="G65" s="10"/>
      <c r="H65" s="18"/>
      <c r="I65" s="17"/>
      <c r="J65" s="20"/>
      <c r="K65" s="25"/>
    </row>
    <row r="66" spans="1:11" x14ac:dyDescent="0.25">
      <c r="A66" s="38" t="s">
        <v>23</v>
      </c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 x14ac:dyDescent="0.25">
      <c r="A67" s="38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 x14ac:dyDescent="0.25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70" spans="1:11" ht="46.5" customHeight="1" x14ac:dyDescent="0.25">
      <c r="A70" s="149" t="s">
        <v>123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</row>
    <row r="71" spans="1:11" ht="18" customHeight="1" x14ac:dyDescent="0.25"/>
    <row r="72" spans="1:11" ht="18" customHeight="1" x14ac:dyDescent="0.3">
      <c r="A72" s="150" t="s">
        <v>275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</row>
    <row r="73" spans="1:11" x14ac:dyDescent="0.25">
      <c r="A73" s="3"/>
      <c r="B73" s="3"/>
      <c r="C73" s="3"/>
      <c r="D73" s="75"/>
      <c r="E73" s="3"/>
      <c r="F73" s="3"/>
      <c r="G73" s="3"/>
      <c r="H73" s="3"/>
      <c r="I73" s="3"/>
      <c r="J73" s="2"/>
      <c r="K73" s="24"/>
    </row>
    <row r="74" spans="1:11" x14ac:dyDescent="0.25">
      <c r="A74" s="154" t="s">
        <v>21</v>
      </c>
      <c r="B74" s="155"/>
      <c r="C74" s="155"/>
      <c r="D74" s="155"/>
      <c r="E74" s="156"/>
      <c r="F74" s="3"/>
      <c r="G74" s="157" t="s">
        <v>20</v>
      </c>
      <c r="H74" s="157"/>
      <c r="I74" s="157"/>
      <c r="J74" s="157"/>
      <c r="K74" s="24"/>
    </row>
    <row r="75" spans="1:11" x14ac:dyDescent="0.25">
      <c r="A75" s="28" t="s">
        <v>213</v>
      </c>
      <c r="B75" s="44"/>
      <c r="C75" s="44"/>
      <c r="D75" s="79"/>
      <c r="E75" s="33">
        <f t="shared" ref="E75:E111" si="1">SUMIF($G$8:$G$64,A75,$D$8:$D$64)</f>
        <v>0</v>
      </c>
      <c r="F75" s="3"/>
      <c r="G75" s="62" t="s">
        <v>146</v>
      </c>
      <c r="H75" s="26"/>
      <c r="I75" s="158">
        <f>SUMIF($G$8:$G$64,G75,$E$8:$E$64)</f>
        <v>282406.47000000003</v>
      </c>
      <c r="J75" s="159"/>
      <c r="K75" s="24"/>
    </row>
    <row r="76" spans="1:11" x14ac:dyDescent="0.25">
      <c r="A76" s="27" t="s">
        <v>148</v>
      </c>
      <c r="B76" s="63"/>
      <c r="C76" s="63"/>
      <c r="D76" s="80"/>
      <c r="E76" s="29">
        <f t="shared" si="1"/>
        <v>180600</v>
      </c>
      <c r="F76" s="3"/>
      <c r="G76" s="160" t="s">
        <v>144</v>
      </c>
      <c r="H76" s="161"/>
      <c r="I76" s="158">
        <f>SUMIF($G$8:$G$64,G76,$E$8:$E$64)</f>
        <v>182510.47000000003</v>
      </c>
      <c r="J76" s="159"/>
      <c r="K76" s="24"/>
    </row>
    <row r="77" spans="1:11" x14ac:dyDescent="0.25">
      <c r="A77" s="27" t="s">
        <v>173</v>
      </c>
      <c r="B77" s="63"/>
      <c r="C77" s="63"/>
      <c r="D77" s="80"/>
      <c r="E77" s="29">
        <f t="shared" si="1"/>
        <v>96216.729999999981</v>
      </c>
      <c r="F77" s="3"/>
      <c r="G77" s="160" t="s">
        <v>212</v>
      </c>
      <c r="H77" s="161"/>
      <c r="I77" s="158">
        <f>SUMIF($G$8:$G$64,G77,$E$8:$E$64)</f>
        <v>0</v>
      </c>
      <c r="J77" s="159"/>
      <c r="K77" s="24"/>
    </row>
    <row r="78" spans="1:11" x14ac:dyDescent="0.25">
      <c r="A78" s="27" t="s">
        <v>176</v>
      </c>
      <c r="B78" s="63"/>
      <c r="C78" s="63"/>
      <c r="D78" s="80"/>
      <c r="E78" s="29">
        <f t="shared" si="1"/>
        <v>1013.6</v>
      </c>
      <c r="F78" s="3"/>
      <c r="G78" s="160" t="s">
        <v>214</v>
      </c>
      <c r="H78" s="161"/>
      <c r="I78" s="158">
        <f>SUMIF($G$8:$G$64,G78,$E$8:$E$64)</f>
        <v>387.12</v>
      </c>
      <c r="J78" s="159"/>
      <c r="K78" s="24"/>
    </row>
    <row r="79" spans="1:11" x14ac:dyDescent="0.25">
      <c r="A79" s="27" t="s">
        <v>223</v>
      </c>
      <c r="B79" s="63"/>
      <c r="C79" s="63"/>
      <c r="D79" s="80"/>
      <c r="E79" s="29">
        <f t="shared" si="1"/>
        <v>0</v>
      </c>
      <c r="F79" s="3"/>
      <c r="G79" s="62"/>
      <c r="H79" s="26"/>
      <c r="I79" s="158">
        <f>SUMIF($G$8:$G$64,G79,$E$8:$E$64)</f>
        <v>0</v>
      </c>
      <c r="J79" s="159"/>
      <c r="K79" s="24"/>
    </row>
    <row r="80" spans="1:11" x14ac:dyDescent="0.25">
      <c r="A80" s="27" t="s">
        <v>174</v>
      </c>
      <c r="B80" s="63"/>
      <c r="C80" s="63"/>
      <c r="D80" s="80"/>
      <c r="E80" s="29">
        <f t="shared" si="1"/>
        <v>13310</v>
      </c>
      <c r="F80" s="3"/>
      <c r="G80" s="47" t="s">
        <v>22</v>
      </c>
      <c r="H80" s="48"/>
      <c r="I80" s="164">
        <f>SUM(I75:J79)</f>
        <v>465304.06000000006</v>
      </c>
      <c r="J80" s="165"/>
      <c r="K80" s="61">
        <f>E65-I80</f>
        <v>0</v>
      </c>
    </row>
    <row r="81" spans="1:11" x14ac:dyDescent="0.25">
      <c r="A81" s="62" t="s">
        <v>201</v>
      </c>
      <c r="B81" s="63"/>
      <c r="C81" s="63"/>
      <c r="D81" s="80"/>
      <c r="E81" s="29">
        <f t="shared" si="1"/>
        <v>0</v>
      </c>
      <c r="F81" s="3"/>
      <c r="G81" s="70"/>
      <c r="H81" s="45"/>
      <c r="I81" s="69"/>
      <c r="J81" s="71"/>
      <c r="K81" s="24"/>
    </row>
    <row r="82" spans="1:11" x14ac:dyDescent="0.25">
      <c r="A82" s="27" t="s">
        <v>234</v>
      </c>
      <c r="B82" s="63"/>
      <c r="C82" s="63"/>
      <c r="D82" s="80"/>
      <c r="E82" s="29">
        <f t="shared" si="1"/>
        <v>16195.91</v>
      </c>
      <c r="F82" s="3"/>
      <c r="G82" s="36" t="s">
        <v>64</v>
      </c>
      <c r="H82" s="37"/>
      <c r="I82" s="66"/>
      <c r="J82" s="67"/>
    </row>
    <row r="83" spans="1:11" x14ac:dyDescent="0.25">
      <c r="A83" s="27" t="s">
        <v>25</v>
      </c>
      <c r="B83" s="63"/>
      <c r="C83" s="63"/>
      <c r="D83" s="80"/>
      <c r="E83" s="29">
        <f t="shared" si="1"/>
        <v>0</v>
      </c>
      <c r="F83" s="3"/>
      <c r="G83" s="128" t="s">
        <v>19</v>
      </c>
      <c r="H83" s="129"/>
      <c r="I83" s="158">
        <f>'CEF Junho 2019'!I86:J86</f>
        <v>226645.02999999994</v>
      </c>
      <c r="J83" s="159"/>
    </row>
    <row r="84" spans="1:11" x14ac:dyDescent="0.25">
      <c r="A84" s="27" t="s">
        <v>233</v>
      </c>
      <c r="B84" s="63"/>
      <c r="C84" s="63"/>
      <c r="D84" s="80"/>
      <c r="E84" s="29">
        <f t="shared" si="1"/>
        <v>93118.23</v>
      </c>
      <c r="F84" s="3"/>
      <c r="G84" s="27" t="s">
        <v>148</v>
      </c>
      <c r="H84" s="129"/>
      <c r="I84" s="158">
        <f>SUMIF($G$8:$G$64,G84,$D$8:$D$64)</f>
        <v>180600</v>
      </c>
      <c r="J84" s="159"/>
    </row>
    <row r="85" spans="1:11" x14ac:dyDescent="0.25">
      <c r="A85" s="27" t="s">
        <v>199</v>
      </c>
      <c r="B85" s="63"/>
      <c r="C85" s="63"/>
      <c r="D85" s="80"/>
      <c r="E85" s="29">
        <f t="shared" si="1"/>
        <v>0</v>
      </c>
      <c r="F85" s="3"/>
      <c r="G85" s="160" t="s">
        <v>144</v>
      </c>
      <c r="H85" s="161"/>
      <c r="I85" s="158">
        <f>-SUMIF($G$8:$G$64,G85,$E$8:$E$64)</f>
        <v>-182510.47000000003</v>
      </c>
      <c r="J85" s="159"/>
    </row>
    <row r="86" spans="1:11" x14ac:dyDescent="0.25">
      <c r="A86" s="27" t="s">
        <v>29</v>
      </c>
      <c r="B86" s="63"/>
      <c r="C86" s="63"/>
      <c r="D86" s="80"/>
      <c r="E86" s="29">
        <f t="shared" si="1"/>
        <v>11100.26</v>
      </c>
      <c r="F86" s="3"/>
      <c r="G86" s="128" t="s">
        <v>30</v>
      </c>
      <c r="H86" s="129"/>
      <c r="I86" s="158">
        <v>1298.6400000000001</v>
      </c>
      <c r="J86" s="159"/>
    </row>
    <row r="87" spans="1:11" x14ac:dyDescent="0.25">
      <c r="A87" s="27" t="s">
        <v>245</v>
      </c>
      <c r="B87" s="63"/>
      <c r="C87" s="63"/>
      <c r="D87" s="80"/>
      <c r="E87" s="29">
        <f t="shared" si="1"/>
        <v>3331.02</v>
      </c>
      <c r="F87" s="3"/>
      <c r="G87" s="30"/>
      <c r="H87" s="31"/>
      <c r="I87" s="162"/>
      <c r="J87" s="163"/>
    </row>
    <row r="88" spans="1:11" x14ac:dyDescent="0.25">
      <c r="A88" s="27" t="s">
        <v>236</v>
      </c>
      <c r="B88" s="63"/>
      <c r="C88" s="63"/>
      <c r="D88" s="80"/>
      <c r="E88" s="29">
        <f t="shared" si="1"/>
        <v>1182.8900000000001</v>
      </c>
      <c r="F88" s="3"/>
      <c r="G88" s="32" t="s">
        <v>18</v>
      </c>
      <c r="H88" s="31"/>
      <c r="I88" s="176">
        <f>SUM(I83:J86)</f>
        <v>226033.1999999999</v>
      </c>
      <c r="J88" s="177"/>
    </row>
    <row r="89" spans="1:11" x14ac:dyDescent="0.25">
      <c r="A89" s="27" t="s">
        <v>198</v>
      </c>
      <c r="B89" s="63"/>
      <c r="C89" s="63"/>
      <c r="D89" s="80"/>
      <c r="E89" s="29">
        <f t="shared" si="1"/>
        <v>2309.44</v>
      </c>
      <c r="F89" s="3"/>
      <c r="G89" s="49"/>
      <c r="H89" s="41"/>
      <c r="I89" s="41"/>
      <c r="J89" s="127"/>
      <c r="K89" s="24"/>
    </row>
    <row r="90" spans="1:11" x14ac:dyDescent="0.25">
      <c r="A90" s="27" t="s">
        <v>211</v>
      </c>
      <c r="B90" s="63"/>
      <c r="C90" s="63"/>
      <c r="D90" s="80"/>
      <c r="E90" s="29">
        <f t="shared" si="1"/>
        <v>885.14</v>
      </c>
      <c r="F90" s="3"/>
      <c r="G90" s="53" t="s">
        <v>62</v>
      </c>
      <c r="H90" s="54"/>
      <c r="I90" s="178"/>
      <c r="J90" s="179"/>
      <c r="K90" s="24"/>
    </row>
    <row r="91" spans="1:11" x14ac:dyDescent="0.25">
      <c r="A91" s="27" t="s">
        <v>28</v>
      </c>
      <c r="B91" s="63"/>
      <c r="C91" s="63"/>
      <c r="D91" s="80"/>
      <c r="E91" s="29">
        <f t="shared" si="1"/>
        <v>0</v>
      </c>
      <c r="F91" s="3"/>
      <c r="G91" s="57" t="s">
        <v>19</v>
      </c>
      <c r="H91" s="58"/>
      <c r="I91" s="170">
        <f>'CEF Março 2019'!I88:J88</f>
        <v>0</v>
      </c>
      <c r="J91" s="171"/>
      <c r="K91" s="24"/>
    </row>
    <row r="92" spans="1:11" x14ac:dyDescent="0.25">
      <c r="A92" s="27" t="s">
        <v>149</v>
      </c>
      <c r="B92" s="63"/>
      <c r="C92" s="63"/>
      <c r="D92" s="80"/>
      <c r="E92" s="29">
        <f t="shared" si="1"/>
        <v>496.8</v>
      </c>
      <c r="F92" s="3"/>
      <c r="G92" s="27" t="s">
        <v>48</v>
      </c>
      <c r="H92" s="129"/>
      <c r="I92" s="158">
        <f>SUMIF($G$8:$G$64,G92,$E$8:$E$64)</f>
        <v>0</v>
      </c>
      <c r="J92" s="159"/>
      <c r="K92" s="24"/>
    </row>
    <row r="93" spans="1:11" x14ac:dyDescent="0.25">
      <c r="A93" s="27" t="s">
        <v>200</v>
      </c>
      <c r="B93" s="63"/>
      <c r="C93" s="63"/>
      <c r="D93" s="80"/>
      <c r="E93" s="29">
        <f t="shared" si="1"/>
        <v>0</v>
      </c>
      <c r="F93" s="3"/>
      <c r="G93" s="128" t="s">
        <v>14</v>
      </c>
      <c r="H93" s="129"/>
      <c r="I93" s="158">
        <f>-SUMIF($G$8:$G$64,G93,$D$8:$D$64)</f>
        <v>0</v>
      </c>
      <c r="J93" s="159"/>
      <c r="K93" s="24"/>
    </row>
    <row r="94" spans="1:11" x14ac:dyDescent="0.25">
      <c r="A94" s="27" t="s">
        <v>150</v>
      </c>
      <c r="B94" s="41"/>
      <c r="C94" s="41"/>
      <c r="D94" s="80"/>
      <c r="E94" s="29">
        <f t="shared" si="1"/>
        <v>19242.28</v>
      </c>
      <c r="F94" s="3"/>
      <c r="G94" s="30"/>
      <c r="H94" s="31"/>
      <c r="I94" s="162"/>
      <c r="J94" s="163"/>
      <c r="K94" s="24"/>
    </row>
    <row r="95" spans="1:11" x14ac:dyDescent="0.25">
      <c r="A95" s="27" t="s">
        <v>49</v>
      </c>
      <c r="B95" s="63"/>
      <c r="C95" s="63"/>
      <c r="D95" s="80"/>
      <c r="E95" s="29">
        <f t="shared" si="1"/>
        <v>0</v>
      </c>
      <c r="F95" s="3"/>
      <c r="G95" s="32" t="s">
        <v>17</v>
      </c>
      <c r="H95" s="31"/>
      <c r="I95" s="164">
        <f>SUM(I91:J94)</f>
        <v>0</v>
      </c>
      <c r="J95" s="165"/>
      <c r="K95" s="24"/>
    </row>
    <row r="96" spans="1:11" x14ac:dyDescent="0.25">
      <c r="A96" s="27" t="s">
        <v>175</v>
      </c>
      <c r="B96" s="63"/>
      <c r="C96" s="63"/>
      <c r="D96" s="80"/>
      <c r="E96" s="29">
        <f t="shared" si="1"/>
        <v>16726.259999999998</v>
      </c>
      <c r="F96" s="3"/>
      <c r="G96" s="49"/>
      <c r="H96" s="41"/>
      <c r="I96" s="41"/>
      <c r="J96" s="127"/>
      <c r="K96" s="24"/>
    </row>
    <row r="97" spans="1:13" x14ac:dyDescent="0.25">
      <c r="A97" s="27" t="s">
        <v>235</v>
      </c>
      <c r="B97" s="63"/>
      <c r="C97" s="63"/>
      <c r="D97" s="80"/>
      <c r="E97" s="29">
        <f t="shared" si="1"/>
        <v>530.36</v>
      </c>
      <c r="F97" s="3"/>
      <c r="G97" s="36" t="s">
        <v>16</v>
      </c>
      <c r="H97" s="37"/>
      <c r="I97" s="66"/>
      <c r="J97" s="67"/>
      <c r="K97" s="24"/>
    </row>
    <row r="98" spans="1:13" x14ac:dyDescent="0.25">
      <c r="A98" s="27" t="s">
        <v>43</v>
      </c>
      <c r="B98" s="63"/>
      <c r="C98" s="63"/>
      <c r="D98" s="80"/>
      <c r="E98" s="29">
        <f t="shared" si="1"/>
        <v>3580.51</v>
      </c>
      <c r="F98" s="3"/>
      <c r="G98" s="128" t="s">
        <v>19</v>
      </c>
      <c r="H98" s="129"/>
      <c r="I98" s="172">
        <f>'CEF Junho 2019'!I100:J100</f>
        <v>51690.889999999898</v>
      </c>
      <c r="J98" s="173"/>
      <c r="K98" s="24"/>
    </row>
    <row r="99" spans="1:13" x14ac:dyDescent="0.25">
      <c r="A99" s="27" t="s">
        <v>237</v>
      </c>
      <c r="B99" s="63"/>
      <c r="C99" s="63"/>
      <c r="D99" s="80"/>
      <c r="E99" s="29">
        <f t="shared" si="1"/>
        <v>0</v>
      </c>
      <c r="F99" s="3"/>
      <c r="G99" s="128" t="s">
        <v>42</v>
      </c>
      <c r="H99" s="129"/>
      <c r="I99" s="174">
        <f>249997.75+16000+16408.72+10986.48</f>
        <v>293392.94999999995</v>
      </c>
      <c r="J99" s="175"/>
      <c r="K99" s="24"/>
    </row>
    <row r="100" spans="1:13" x14ac:dyDescent="0.25">
      <c r="A100" s="27" t="s">
        <v>178</v>
      </c>
      <c r="B100" s="63"/>
      <c r="C100" s="63"/>
      <c r="D100" s="80"/>
      <c r="E100" s="29">
        <f t="shared" si="1"/>
        <v>2996.46</v>
      </c>
      <c r="F100" s="3"/>
      <c r="G100" s="128" t="s">
        <v>146</v>
      </c>
      <c r="H100" s="129"/>
      <c r="I100" s="158">
        <f>-SUMIF($G$8:$G$64,G100,$E$8:$E$64)</f>
        <v>-282406.47000000003</v>
      </c>
      <c r="J100" s="159"/>
      <c r="K100" s="24"/>
    </row>
    <row r="101" spans="1:13" x14ac:dyDescent="0.25">
      <c r="A101" s="27" t="s">
        <v>145</v>
      </c>
      <c r="B101" s="63"/>
      <c r="C101" s="63"/>
      <c r="D101" s="80"/>
      <c r="E101" s="29">
        <f t="shared" si="1"/>
        <v>0</v>
      </c>
      <c r="F101" s="3"/>
      <c r="G101" s="30"/>
      <c r="H101" s="31"/>
      <c r="I101" s="168"/>
      <c r="J101" s="169"/>
      <c r="K101" s="24"/>
    </row>
    <row r="102" spans="1:13" x14ac:dyDescent="0.25">
      <c r="A102" s="27" t="s">
        <v>34</v>
      </c>
      <c r="B102" s="63"/>
      <c r="C102" s="63"/>
      <c r="D102" s="80"/>
      <c r="E102" s="29">
        <f t="shared" si="1"/>
        <v>0</v>
      </c>
      <c r="F102" s="3"/>
      <c r="G102" s="32" t="s">
        <v>18</v>
      </c>
      <c r="H102" s="31"/>
      <c r="I102" s="176">
        <f>SUM(I98:J101)</f>
        <v>62677.369999999821</v>
      </c>
      <c r="J102" s="177"/>
      <c r="K102" s="24"/>
      <c r="M102" s="39"/>
    </row>
    <row r="103" spans="1:13" x14ac:dyDescent="0.25">
      <c r="A103" s="27" t="s">
        <v>177</v>
      </c>
      <c r="B103" s="63"/>
      <c r="C103" s="63"/>
      <c r="D103" s="80"/>
      <c r="E103" s="29">
        <f t="shared" si="1"/>
        <v>2352</v>
      </c>
      <c r="F103" s="3"/>
      <c r="G103" s="27"/>
      <c r="H103" s="26"/>
      <c r="I103" s="26"/>
      <c r="J103" s="42"/>
      <c r="K103" s="24"/>
    </row>
    <row r="104" spans="1:13" x14ac:dyDescent="0.25">
      <c r="A104" s="27" t="s">
        <v>72</v>
      </c>
      <c r="B104" s="63"/>
      <c r="C104" s="63"/>
      <c r="D104" s="80"/>
      <c r="E104" s="29">
        <f t="shared" si="1"/>
        <v>99</v>
      </c>
      <c r="F104" s="3"/>
      <c r="G104" s="53" t="s">
        <v>39</v>
      </c>
      <c r="H104" s="54"/>
      <c r="I104" s="54"/>
      <c r="J104" s="55"/>
      <c r="K104" s="24"/>
    </row>
    <row r="105" spans="1:13" x14ac:dyDescent="0.25">
      <c r="A105" s="27" t="s">
        <v>268</v>
      </c>
      <c r="B105" s="63"/>
      <c r="C105" s="63"/>
      <c r="D105" s="80"/>
      <c r="E105" s="29">
        <f t="shared" si="1"/>
        <v>0</v>
      </c>
      <c r="F105" s="3"/>
      <c r="G105" s="28" t="s">
        <v>40</v>
      </c>
      <c r="H105" s="34"/>
      <c r="I105" s="170">
        <f>'CEF Junho 2019'!I107:J107</f>
        <v>16726.260000000009</v>
      </c>
      <c r="J105" s="171"/>
      <c r="K105" s="24"/>
    </row>
    <row r="106" spans="1:13" x14ac:dyDescent="0.25">
      <c r="A106" s="27" t="s">
        <v>120</v>
      </c>
      <c r="B106" s="63"/>
      <c r="C106" s="63"/>
      <c r="D106" s="80"/>
      <c r="E106" s="29">
        <f t="shared" si="1"/>
        <v>0</v>
      </c>
      <c r="F106" s="3"/>
      <c r="G106" s="27" t="s">
        <v>276</v>
      </c>
      <c r="H106" s="41"/>
      <c r="I106" s="158">
        <v>16657.060000000001</v>
      </c>
      <c r="J106" s="159"/>
      <c r="K106" s="24"/>
    </row>
    <row r="107" spans="1:13" x14ac:dyDescent="0.25">
      <c r="A107" s="27"/>
      <c r="B107" s="63"/>
      <c r="C107" s="63"/>
      <c r="D107" s="80"/>
      <c r="E107" s="29">
        <f t="shared" si="1"/>
        <v>0</v>
      </c>
      <c r="F107" s="3"/>
      <c r="G107" s="27"/>
      <c r="H107" s="56"/>
      <c r="I107" s="158"/>
      <c r="J107" s="159"/>
      <c r="K107" s="24"/>
    </row>
    <row r="108" spans="1:13" x14ac:dyDescent="0.25">
      <c r="A108" s="27"/>
      <c r="B108" s="63"/>
      <c r="C108" s="63"/>
      <c r="D108" s="80"/>
      <c r="E108" s="29">
        <f t="shared" si="1"/>
        <v>0</v>
      </c>
      <c r="F108" s="3"/>
      <c r="G108" s="59" t="s">
        <v>175</v>
      </c>
      <c r="H108" s="60"/>
      <c r="I108" s="168">
        <f>-SUMIF($G$8:$G$64,G108,$D$8:$D$64)</f>
        <v>-16726.259999999998</v>
      </c>
      <c r="J108" s="169"/>
      <c r="K108" s="24"/>
    </row>
    <row r="109" spans="1:13" x14ac:dyDescent="0.25">
      <c r="A109" s="62"/>
      <c r="B109" s="63"/>
      <c r="C109" s="63"/>
      <c r="D109" s="80"/>
      <c r="E109" s="29">
        <f t="shared" si="1"/>
        <v>0</v>
      </c>
      <c r="F109" s="3"/>
      <c r="G109" s="47" t="s">
        <v>17</v>
      </c>
      <c r="H109" s="48"/>
      <c r="I109" s="164">
        <f>SUM(I105:J108)</f>
        <v>16657.060000000009</v>
      </c>
      <c r="J109" s="165"/>
      <c r="K109" s="24"/>
    </row>
    <row r="110" spans="1:13" x14ac:dyDescent="0.25">
      <c r="A110" s="27"/>
      <c r="B110" s="63"/>
      <c r="C110" s="63"/>
      <c r="D110" s="80"/>
      <c r="E110" s="29">
        <f t="shared" si="1"/>
        <v>0</v>
      </c>
      <c r="F110" s="3"/>
      <c r="G110" s="49"/>
      <c r="H110" s="41"/>
      <c r="I110" s="41"/>
      <c r="J110" s="127"/>
      <c r="K110" s="24"/>
    </row>
    <row r="111" spans="1:13" x14ac:dyDescent="0.25">
      <c r="A111" s="27"/>
      <c r="B111" s="63"/>
      <c r="C111" s="63"/>
      <c r="D111" s="80"/>
      <c r="E111" s="29">
        <f t="shared" si="1"/>
        <v>0</v>
      </c>
      <c r="F111" s="3"/>
      <c r="G111" s="50" t="s">
        <v>41</v>
      </c>
      <c r="H111" s="51"/>
      <c r="I111" s="51"/>
      <c r="J111" s="52"/>
      <c r="K111" s="24"/>
    </row>
    <row r="112" spans="1:13" x14ac:dyDescent="0.25">
      <c r="A112" s="30"/>
      <c r="B112" s="85"/>
      <c r="C112" s="85"/>
      <c r="D112" s="86"/>
      <c r="E112" s="87"/>
      <c r="F112" s="3"/>
      <c r="G112" s="27" t="s">
        <v>277</v>
      </c>
      <c r="H112" s="129"/>
      <c r="I112" s="174">
        <v>33423.370000000003</v>
      </c>
      <c r="J112" s="175"/>
      <c r="K112" s="24"/>
    </row>
    <row r="113" spans="1:11" x14ac:dyDescent="0.25">
      <c r="A113" s="166" t="s">
        <v>22</v>
      </c>
      <c r="B113" s="167"/>
      <c r="C113" s="167"/>
      <c r="D113" s="81"/>
      <c r="E113" s="35">
        <f>SUM(E75:E111)</f>
        <v>465286.88999999996</v>
      </c>
      <c r="F113" s="3"/>
      <c r="G113" s="27"/>
      <c r="H113" s="129"/>
      <c r="I113" s="174"/>
      <c r="J113" s="175"/>
      <c r="K113" s="24"/>
    </row>
    <row r="114" spans="1:11" x14ac:dyDescent="0.25">
      <c r="E114" s="46">
        <f>D65-E113</f>
        <v>0</v>
      </c>
      <c r="F114" s="3"/>
      <c r="G114" s="27"/>
      <c r="H114" s="41"/>
      <c r="I114" s="182"/>
      <c r="J114" s="183"/>
      <c r="K114" s="24"/>
    </row>
    <row r="115" spans="1:11" x14ac:dyDescent="0.25">
      <c r="F115" s="3"/>
      <c r="G115" s="89" t="s">
        <v>18</v>
      </c>
      <c r="H115" s="88"/>
      <c r="I115" s="164">
        <f>SUM(I112:J114)</f>
        <v>33423.370000000003</v>
      </c>
      <c r="J115" s="165"/>
      <c r="K115" s="24"/>
    </row>
    <row r="116" spans="1:11" x14ac:dyDescent="0.25">
      <c r="A116" s="27"/>
      <c r="B116" s="63"/>
      <c r="C116" s="63"/>
      <c r="D116" s="80"/>
      <c r="K116" s="24"/>
    </row>
    <row r="117" spans="1:11" x14ac:dyDescent="0.25">
      <c r="A117" s="27"/>
      <c r="B117" s="63"/>
      <c r="C117" s="63"/>
      <c r="D117" s="80"/>
      <c r="G117" s="45"/>
      <c r="H117" s="45"/>
      <c r="I117" s="69"/>
      <c r="J117" s="69"/>
      <c r="K117" s="24"/>
    </row>
    <row r="118" spans="1:11" x14ac:dyDescent="0.25">
      <c r="D118" s="126"/>
      <c r="F118" s="3"/>
      <c r="G118" s="45"/>
      <c r="H118" s="45"/>
      <c r="I118" s="69"/>
      <c r="J118" s="69"/>
      <c r="K118" s="24"/>
    </row>
    <row r="120" spans="1:11" x14ac:dyDescent="0.25">
      <c r="E120" s="46"/>
    </row>
    <row r="121" spans="1:11" x14ac:dyDescent="0.25">
      <c r="E121" s="46"/>
    </row>
    <row r="124" spans="1:11" x14ac:dyDescent="0.25">
      <c r="E124" s="46"/>
    </row>
  </sheetData>
  <mergeCells count="46">
    <mergeCell ref="A113:C113"/>
    <mergeCell ref="I113:J113"/>
    <mergeCell ref="I114:J114"/>
    <mergeCell ref="I115:J115"/>
    <mergeCell ref="I105:J105"/>
    <mergeCell ref="I106:J106"/>
    <mergeCell ref="I107:J107"/>
    <mergeCell ref="I108:J108"/>
    <mergeCell ref="I109:J109"/>
    <mergeCell ref="I112:J112"/>
    <mergeCell ref="I102:J102"/>
    <mergeCell ref="I88:J88"/>
    <mergeCell ref="I90:J90"/>
    <mergeCell ref="I91:J91"/>
    <mergeCell ref="I92:J92"/>
    <mergeCell ref="I93:J93"/>
    <mergeCell ref="I94:J94"/>
    <mergeCell ref="I95:J95"/>
    <mergeCell ref="I98:J98"/>
    <mergeCell ref="I99:J99"/>
    <mergeCell ref="I100:J100"/>
    <mergeCell ref="I101:J101"/>
    <mergeCell ref="I87:J87"/>
    <mergeCell ref="G77:H77"/>
    <mergeCell ref="I77:J77"/>
    <mergeCell ref="G78:H78"/>
    <mergeCell ref="I78:J78"/>
    <mergeCell ref="I79:J79"/>
    <mergeCell ref="I80:J80"/>
    <mergeCell ref="I83:J83"/>
    <mergeCell ref="I84:J84"/>
    <mergeCell ref="G85:H85"/>
    <mergeCell ref="I85:J85"/>
    <mergeCell ref="I86:J86"/>
    <mergeCell ref="A72:K72"/>
    <mergeCell ref="A74:E74"/>
    <mergeCell ref="G74:J74"/>
    <mergeCell ref="I75:J75"/>
    <mergeCell ref="G76:H76"/>
    <mergeCell ref="I76:J76"/>
    <mergeCell ref="A70:K70"/>
    <mergeCell ref="A2:K2"/>
    <mergeCell ref="A4:K4"/>
    <mergeCell ref="A6:F6"/>
    <mergeCell ref="G6:K6"/>
    <mergeCell ref="A65:B6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M117"/>
  <sheetViews>
    <sheetView topLeftCell="A70" workbookViewId="0">
      <selection activeCell="I93" sqref="I93:J93"/>
    </sheetView>
  </sheetViews>
  <sheetFormatPr defaultRowHeight="15" x14ac:dyDescent="0.25"/>
  <cols>
    <col min="1" max="1" width="10.42578125" style="126" bestFit="1" customWidth="1"/>
    <col min="2" max="2" width="11.42578125" style="126" bestFit="1" customWidth="1"/>
    <col min="3" max="3" width="41.140625" style="126" bestFit="1" customWidth="1"/>
    <col min="4" max="4" width="12.42578125" style="74" bestFit="1" customWidth="1"/>
    <col min="5" max="5" width="13.28515625" style="126" bestFit="1" customWidth="1"/>
    <col min="6" max="6" width="12.42578125" style="126" bestFit="1" customWidth="1"/>
    <col min="7" max="7" width="45.140625" style="126" bestFit="1" customWidth="1"/>
    <col min="8" max="8" width="47" style="126" bestFit="1" customWidth="1"/>
    <col min="9" max="9" width="10" style="126" bestFit="1" customWidth="1"/>
    <col min="10" max="10" width="4.7109375" style="1" bestFit="1" customWidth="1"/>
    <col min="11" max="11" width="11" style="73" bestFit="1" customWidth="1"/>
    <col min="12" max="12" width="9.140625" style="126"/>
    <col min="13" max="13" width="13.28515625" style="126" bestFit="1" customWidth="1"/>
    <col min="14" max="16384" width="9.140625" style="12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281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Julho 2019'!F65</f>
        <v>116.17000000015832</v>
      </c>
      <c r="G9" s="9"/>
      <c r="H9" s="7"/>
      <c r="I9" s="4"/>
      <c r="J9" s="19"/>
      <c r="K9" s="16"/>
    </row>
    <row r="10" spans="1:11" x14ac:dyDescent="0.25">
      <c r="A10" s="15">
        <v>43678</v>
      </c>
      <c r="B10" s="4">
        <v>727220</v>
      </c>
      <c r="C10" s="4" t="s">
        <v>60</v>
      </c>
      <c r="D10" s="77"/>
      <c r="E10" s="77">
        <v>12913.83</v>
      </c>
      <c r="F10" s="6">
        <f t="shared" ref="F10:F56" si="0">F9-D10+E10</f>
        <v>13030.000000000158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43678</v>
      </c>
      <c r="B11" s="4">
        <v>413885</v>
      </c>
      <c r="C11" s="4" t="s">
        <v>52</v>
      </c>
      <c r="D11" s="77">
        <v>13030</v>
      </c>
      <c r="E11" s="5"/>
      <c r="F11" s="6">
        <f t="shared" si="0"/>
        <v>1.5825207810848951E-10</v>
      </c>
      <c r="G11" s="9" t="s">
        <v>174</v>
      </c>
      <c r="H11" s="7" t="s">
        <v>45</v>
      </c>
      <c r="I11" s="4">
        <v>849927</v>
      </c>
      <c r="J11" s="19">
        <v>17</v>
      </c>
      <c r="K11" s="16">
        <v>43683</v>
      </c>
    </row>
    <row r="12" spans="1:11" x14ac:dyDescent="0.25">
      <c r="A12" s="15">
        <v>43679</v>
      </c>
      <c r="B12" s="4">
        <v>300362</v>
      </c>
      <c r="C12" s="4" t="s">
        <v>57</v>
      </c>
      <c r="D12" s="77">
        <v>1689.3</v>
      </c>
      <c r="E12" s="5"/>
      <c r="F12" s="6">
        <f t="shared" si="0"/>
        <v>-1689.2999999998417</v>
      </c>
      <c r="G12" s="9" t="s">
        <v>173</v>
      </c>
      <c r="H12" s="7" t="s">
        <v>179</v>
      </c>
      <c r="I12" s="4">
        <v>79</v>
      </c>
      <c r="J12" s="19">
        <v>1</v>
      </c>
      <c r="K12" s="16">
        <v>43640</v>
      </c>
    </row>
    <row r="13" spans="1:11" x14ac:dyDescent="0.25">
      <c r="A13" s="15">
        <v>43679</v>
      </c>
      <c r="B13" s="4">
        <v>300376</v>
      </c>
      <c r="C13" s="4" t="s">
        <v>59</v>
      </c>
      <c r="D13" s="77">
        <v>3218.54</v>
      </c>
      <c r="E13" s="5"/>
      <c r="F13" s="6">
        <f t="shared" si="0"/>
        <v>-4907.8399999998419</v>
      </c>
      <c r="G13" s="9" t="s">
        <v>234</v>
      </c>
      <c r="H13" s="7" t="s">
        <v>107</v>
      </c>
      <c r="I13" s="4"/>
      <c r="J13" s="19"/>
      <c r="K13" s="16"/>
    </row>
    <row r="14" spans="1:11" x14ac:dyDescent="0.25">
      <c r="A14" s="15">
        <v>43679</v>
      </c>
      <c r="B14" s="4">
        <v>727220</v>
      </c>
      <c r="C14" s="4" t="s">
        <v>60</v>
      </c>
      <c r="D14" s="77"/>
      <c r="E14" s="77">
        <v>6630.76</v>
      </c>
      <c r="F14" s="6">
        <f t="shared" si="0"/>
        <v>1722.9200000001583</v>
      </c>
      <c r="G14" s="9" t="s">
        <v>144</v>
      </c>
      <c r="H14" s="7"/>
      <c r="I14" s="4"/>
      <c r="J14" s="19"/>
      <c r="K14" s="16"/>
    </row>
    <row r="15" spans="1:11" x14ac:dyDescent="0.25">
      <c r="A15" s="15">
        <v>43679</v>
      </c>
      <c r="B15" s="4">
        <v>300375</v>
      </c>
      <c r="C15" s="4" t="s">
        <v>59</v>
      </c>
      <c r="D15" s="77">
        <v>1722.92</v>
      </c>
      <c r="E15" s="5"/>
      <c r="F15" s="6">
        <f t="shared" si="0"/>
        <v>1.5825207810848951E-10</v>
      </c>
      <c r="G15" s="9" t="s">
        <v>234</v>
      </c>
      <c r="H15" s="7" t="s">
        <v>286</v>
      </c>
      <c r="I15" s="4"/>
      <c r="J15" s="19"/>
      <c r="K15" s="16"/>
    </row>
    <row r="16" spans="1:11" x14ac:dyDescent="0.25">
      <c r="A16" s="15">
        <v>43682</v>
      </c>
      <c r="B16" s="4">
        <v>72019</v>
      </c>
      <c r="C16" s="4" t="s">
        <v>187</v>
      </c>
      <c r="D16" s="77">
        <v>99</v>
      </c>
      <c r="E16" s="5"/>
      <c r="F16" s="6">
        <f t="shared" si="0"/>
        <v>-98.999999999841748</v>
      </c>
      <c r="G16" s="9" t="s">
        <v>72</v>
      </c>
      <c r="H16" s="7"/>
      <c r="I16" s="4"/>
      <c r="J16" s="19"/>
      <c r="K16" s="16"/>
    </row>
    <row r="17" spans="1:11" x14ac:dyDescent="0.25">
      <c r="A17" s="15">
        <v>43682</v>
      </c>
      <c r="B17" s="4">
        <v>727220</v>
      </c>
      <c r="C17" s="4" t="s">
        <v>60</v>
      </c>
      <c r="D17" s="77"/>
      <c r="E17" s="77">
        <v>99</v>
      </c>
      <c r="F17" s="6">
        <f t="shared" si="0"/>
        <v>1.5825207810848951E-10</v>
      </c>
      <c r="G17" s="9" t="s">
        <v>144</v>
      </c>
      <c r="H17" s="7"/>
      <c r="I17" s="4"/>
      <c r="J17" s="19"/>
      <c r="K17" s="16"/>
    </row>
    <row r="18" spans="1:11" x14ac:dyDescent="0.25">
      <c r="A18" s="15">
        <v>43683</v>
      </c>
      <c r="B18" s="4">
        <v>1</v>
      </c>
      <c r="C18" s="4" t="s">
        <v>37</v>
      </c>
      <c r="D18" s="77"/>
      <c r="E18" s="77">
        <v>206074.93</v>
      </c>
      <c r="F18" s="6">
        <f t="shared" si="0"/>
        <v>206074.93000000014</v>
      </c>
      <c r="G18" s="9" t="s">
        <v>146</v>
      </c>
      <c r="H18" s="7"/>
      <c r="I18" s="4"/>
      <c r="J18" s="19"/>
      <c r="K18" s="16"/>
    </row>
    <row r="19" spans="1:11" x14ac:dyDescent="0.25">
      <c r="A19" s="15">
        <v>43683</v>
      </c>
      <c r="B19" s="4">
        <v>309379</v>
      </c>
      <c r="C19" s="4" t="s">
        <v>171</v>
      </c>
      <c r="D19" s="77">
        <v>89858.13</v>
      </c>
      <c r="E19" s="5"/>
      <c r="F19" s="6">
        <f t="shared" si="0"/>
        <v>116216.80000000013</v>
      </c>
      <c r="G19" s="9" t="s">
        <v>233</v>
      </c>
      <c r="H19" s="7"/>
      <c r="I19" s="4"/>
      <c r="J19" s="19"/>
      <c r="K19" s="16"/>
    </row>
    <row r="20" spans="1:11" x14ac:dyDescent="0.25">
      <c r="A20" s="15">
        <v>43683</v>
      </c>
      <c r="B20" s="4">
        <v>189806</v>
      </c>
      <c r="C20" s="4" t="s">
        <v>55</v>
      </c>
      <c r="D20" s="77">
        <v>499.02000000000004</v>
      </c>
      <c r="E20" s="5"/>
      <c r="F20" s="6">
        <f t="shared" si="0"/>
        <v>115717.78000000013</v>
      </c>
      <c r="G20" s="9" t="s">
        <v>235</v>
      </c>
      <c r="H20" s="7" t="s">
        <v>238</v>
      </c>
      <c r="I20" s="4">
        <v>8</v>
      </c>
      <c r="J20" s="19">
        <v>1</v>
      </c>
      <c r="K20" s="16"/>
    </row>
    <row r="21" spans="1:11" x14ac:dyDescent="0.25">
      <c r="A21" s="15">
        <v>43683</v>
      </c>
      <c r="B21" s="4">
        <v>552918</v>
      </c>
      <c r="C21" s="4" t="s">
        <v>58</v>
      </c>
      <c r="D21" s="77">
        <v>200000</v>
      </c>
      <c r="E21" s="5"/>
      <c r="F21" s="6">
        <f t="shared" si="0"/>
        <v>-84282.21999999987</v>
      </c>
      <c r="G21" s="9" t="s">
        <v>148</v>
      </c>
      <c r="H21" s="7"/>
      <c r="I21" s="4"/>
      <c r="J21" s="19"/>
      <c r="K21" s="16"/>
    </row>
    <row r="22" spans="1:11" x14ac:dyDescent="0.25">
      <c r="A22" s="15">
        <v>43683</v>
      </c>
      <c r="B22" s="4">
        <v>1</v>
      </c>
      <c r="C22" s="4" t="s">
        <v>37</v>
      </c>
      <c r="D22" s="77"/>
      <c r="E22" s="77">
        <v>87318.02</v>
      </c>
      <c r="F22" s="6">
        <f t="shared" si="0"/>
        <v>3035.8000000001339</v>
      </c>
      <c r="G22" s="9" t="s">
        <v>146</v>
      </c>
      <c r="H22" s="7"/>
      <c r="I22" s="4"/>
      <c r="J22" s="19"/>
      <c r="K22" s="16"/>
    </row>
    <row r="23" spans="1:11" x14ac:dyDescent="0.25">
      <c r="A23" s="15">
        <v>43683</v>
      </c>
      <c r="B23" s="4">
        <v>300377</v>
      </c>
      <c r="C23" s="4" t="s">
        <v>57</v>
      </c>
      <c r="D23" s="77">
        <v>1656.4</v>
      </c>
      <c r="E23" s="5"/>
      <c r="F23" s="6">
        <f t="shared" si="0"/>
        <v>1379.4000000001338</v>
      </c>
      <c r="G23" s="9" t="s">
        <v>234</v>
      </c>
      <c r="H23" s="7" t="s">
        <v>287</v>
      </c>
      <c r="I23" s="4"/>
      <c r="J23" s="19"/>
      <c r="K23" s="16"/>
    </row>
    <row r="24" spans="1:11" x14ac:dyDescent="0.25">
      <c r="A24" s="15">
        <v>43685</v>
      </c>
      <c r="B24" s="4">
        <v>300374</v>
      </c>
      <c r="C24" s="4" t="s">
        <v>59</v>
      </c>
      <c r="D24" s="77">
        <v>1697.81</v>
      </c>
      <c r="E24" s="5"/>
      <c r="F24" s="6">
        <f t="shared" si="0"/>
        <v>-318.40999999986616</v>
      </c>
      <c r="G24" s="9" t="s">
        <v>234</v>
      </c>
      <c r="H24" s="7" t="s">
        <v>288</v>
      </c>
      <c r="I24" s="4"/>
      <c r="J24" s="19"/>
      <c r="K24" s="16"/>
    </row>
    <row r="25" spans="1:11" x14ac:dyDescent="0.25">
      <c r="A25" s="15">
        <v>43685</v>
      </c>
      <c r="B25" s="4">
        <v>727220</v>
      </c>
      <c r="C25" s="4" t="s">
        <v>60</v>
      </c>
      <c r="D25" s="77"/>
      <c r="E25" s="77">
        <v>318.41000000000003</v>
      </c>
      <c r="F25" s="6">
        <f t="shared" si="0"/>
        <v>1.3386625141720288E-10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43689</v>
      </c>
      <c r="B26" s="4">
        <v>727220</v>
      </c>
      <c r="C26" s="4" t="s">
        <v>60</v>
      </c>
      <c r="D26" s="77"/>
      <c r="E26" s="77">
        <v>2272.85</v>
      </c>
      <c r="F26" s="6">
        <f t="shared" si="0"/>
        <v>2272.8500000001336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43689</v>
      </c>
      <c r="B27" s="4">
        <v>682557</v>
      </c>
      <c r="C27" s="4" t="s">
        <v>196</v>
      </c>
      <c r="D27" s="77">
        <v>2272.85</v>
      </c>
      <c r="E27" s="5"/>
      <c r="F27" s="6">
        <f t="shared" si="0"/>
        <v>1.3369572116062045E-10</v>
      </c>
      <c r="G27" s="9" t="s">
        <v>198</v>
      </c>
      <c r="H27" s="7" t="s">
        <v>202</v>
      </c>
      <c r="I27" s="4">
        <v>889253575</v>
      </c>
      <c r="J27" s="19">
        <v>1</v>
      </c>
      <c r="K27" s="16">
        <v>43683</v>
      </c>
    </row>
    <row r="28" spans="1:11" x14ac:dyDescent="0.25">
      <c r="A28" s="15">
        <v>43691</v>
      </c>
      <c r="B28" s="4">
        <v>300055</v>
      </c>
      <c r="C28" s="4" t="s">
        <v>57</v>
      </c>
      <c r="D28" s="77">
        <v>1956.6000000000001</v>
      </c>
      <c r="E28" s="5"/>
      <c r="F28" s="6">
        <f t="shared" si="0"/>
        <v>-1956.5999999998664</v>
      </c>
      <c r="G28" s="9" t="s">
        <v>173</v>
      </c>
      <c r="H28" s="7" t="s">
        <v>271</v>
      </c>
      <c r="I28" s="4">
        <v>39</v>
      </c>
      <c r="J28" s="19">
        <v>3</v>
      </c>
      <c r="K28" s="16">
        <v>43678</v>
      </c>
    </row>
    <row r="29" spans="1:11" x14ac:dyDescent="0.25">
      <c r="A29" s="15">
        <v>43691</v>
      </c>
      <c r="B29" s="4">
        <v>300383</v>
      </c>
      <c r="C29" s="4" t="s">
        <v>57</v>
      </c>
      <c r="D29" s="77">
        <v>1047.5999999999999</v>
      </c>
      <c r="E29" s="5"/>
      <c r="F29" s="6">
        <f t="shared" si="0"/>
        <v>-3004.1999999998661</v>
      </c>
      <c r="G29" s="9" t="s">
        <v>173</v>
      </c>
      <c r="H29" s="7" t="s">
        <v>239</v>
      </c>
      <c r="I29" s="4">
        <v>6</v>
      </c>
      <c r="J29" s="19">
        <v>6</v>
      </c>
      <c r="K29" s="16">
        <v>43683</v>
      </c>
    </row>
    <row r="30" spans="1:11" x14ac:dyDescent="0.25">
      <c r="A30" s="15">
        <v>43691</v>
      </c>
      <c r="B30" s="4">
        <v>300379</v>
      </c>
      <c r="C30" s="4" t="s">
        <v>57</v>
      </c>
      <c r="D30" s="77">
        <v>4500</v>
      </c>
      <c r="E30" s="5"/>
      <c r="F30" s="6">
        <f t="shared" si="0"/>
        <v>-7504.1999999998661</v>
      </c>
      <c r="G30" s="9" t="s">
        <v>173</v>
      </c>
      <c r="H30" s="7" t="s">
        <v>279</v>
      </c>
      <c r="I30" s="4">
        <v>17</v>
      </c>
      <c r="J30" s="19">
        <v>2</v>
      </c>
      <c r="K30" s="16">
        <v>43683</v>
      </c>
    </row>
    <row r="31" spans="1:11" x14ac:dyDescent="0.25">
      <c r="A31" s="15">
        <v>43691</v>
      </c>
      <c r="B31" s="4">
        <v>300380</v>
      </c>
      <c r="C31" s="4" t="s">
        <v>57</v>
      </c>
      <c r="D31" s="77">
        <v>3510</v>
      </c>
      <c r="E31" s="5"/>
      <c r="F31" s="6">
        <f t="shared" si="0"/>
        <v>-11014.199999999866</v>
      </c>
      <c r="G31" s="9" t="s">
        <v>173</v>
      </c>
      <c r="H31" s="7" t="s">
        <v>263</v>
      </c>
      <c r="I31" s="4">
        <v>75</v>
      </c>
      <c r="J31" s="19">
        <v>4</v>
      </c>
      <c r="K31" s="16">
        <v>43683</v>
      </c>
    </row>
    <row r="32" spans="1:11" x14ac:dyDescent="0.25">
      <c r="A32" s="15">
        <v>43691</v>
      </c>
      <c r="B32" s="4">
        <v>300351</v>
      </c>
      <c r="C32" s="4" t="s">
        <v>57</v>
      </c>
      <c r="D32" s="77">
        <v>6515.4800000000005</v>
      </c>
      <c r="E32" s="5"/>
      <c r="F32" s="6">
        <f t="shared" si="0"/>
        <v>-17529.679999999866</v>
      </c>
      <c r="G32" s="9" t="s">
        <v>173</v>
      </c>
      <c r="H32" s="7" t="s">
        <v>182</v>
      </c>
      <c r="I32" s="4">
        <v>35</v>
      </c>
      <c r="J32" s="19">
        <v>2</v>
      </c>
      <c r="K32" s="16">
        <v>43685</v>
      </c>
    </row>
    <row r="33" spans="1:11" x14ac:dyDescent="0.25">
      <c r="A33" s="15">
        <v>43691</v>
      </c>
      <c r="B33" s="4">
        <v>300382</v>
      </c>
      <c r="C33" s="4" t="s">
        <v>57</v>
      </c>
      <c r="D33" s="77">
        <v>32251.75</v>
      </c>
      <c r="E33" s="5"/>
      <c r="F33" s="6">
        <f t="shared" si="0"/>
        <v>-49781.429999999862</v>
      </c>
      <c r="G33" s="9" t="s">
        <v>173</v>
      </c>
      <c r="H33" s="7" t="s">
        <v>204</v>
      </c>
      <c r="I33" s="4">
        <v>24</v>
      </c>
      <c r="J33" s="19">
        <v>5</v>
      </c>
      <c r="K33" s="16">
        <v>43683</v>
      </c>
    </row>
    <row r="34" spans="1:11" x14ac:dyDescent="0.25">
      <c r="A34" s="15">
        <v>43691</v>
      </c>
      <c r="B34" s="4">
        <v>300381</v>
      </c>
      <c r="C34" s="4" t="s">
        <v>57</v>
      </c>
      <c r="D34" s="77">
        <v>15654.18</v>
      </c>
      <c r="E34" s="5"/>
      <c r="F34" s="6">
        <f t="shared" si="0"/>
        <v>-65435.609999999862</v>
      </c>
      <c r="G34" s="9" t="s">
        <v>173</v>
      </c>
      <c r="H34" s="7" t="s">
        <v>127</v>
      </c>
      <c r="I34" s="4">
        <v>72</v>
      </c>
      <c r="J34" s="19">
        <v>4</v>
      </c>
      <c r="K34" s="16">
        <v>43684</v>
      </c>
    </row>
    <row r="35" spans="1:11" x14ac:dyDescent="0.25">
      <c r="A35" s="15">
        <v>43691</v>
      </c>
      <c r="B35" s="4">
        <v>300384</v>
      </c>
      <c r="C35" s="4" t="s">
        <v>57</v>
      </c>
      <c r="D35" s="77">
        <v>14536</v>
      </c>
      <c r="E35" s="5"/>
      <c r="F35" s="6">
        <f t="shared" si="0"/>
        <v>-79971.60999999987</v>
      </c>
      <c r="G35" s="9" t="s">
        <v>173</v>
      </c>
      <c r="H35" s="7" t="s">
        <v>61</v>
      </c>
      <c r="I35" s="4">
        <v>40</v>
      </c>
      <c r="J35" s="19">
        <v>10</v>
      </c>
      <c r="K35" s="16">
        <v>43684</v>
      </c>
    </row>
    <row r="36" spans="1:11" x14ac:dyDescent="0.25">
      <c r="A36" s="15">
        <v>43691</v>
      </c>
      <c r="B36" s="4">
        <v>727220</v>
      </c>
      <c r="C36" s="4" t="s">
        <v>60</v>
      </c>
      <c r="D36" s="77"/>
      <c r="E36" s="77">
        <v>79971.61</v>
      </c>
      <c r="F36" s="6">
        <f t="shared" si="0"/>
        <v>1.3096723705530167E-10</v>
      </c>
      <c r="G36" s="9" t="s">
        <v>144</v>
      </c>
      <c r="H36" s="7"/>
      <c r="I36" s="4"/>
      <c r="J36" s="19"/>
      <c r="K36" s="16"/>
    </row>
    <row r="37" spans="1:11" x14ac:dyDescent="0.25">
      <c r="A37" s="15">
        <v>43692</v>
      </c>
      <c r="B37" s="4">
        <v>727220</v>
      </c>
      <c r="C37" s="4" t="s">
        <v>60</v>
      </c>
      <c r="D37" s="77"/>
      <c r="E37" s="77">
        <v>10962.68</v>
      </c>
      <c r="F37" s="6">
        <f t="shared" si="0"/>
        <v>10962.680000000131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43692</v>
      </c>
      <c r="B38" s="4">
        <v>300378</v>
      </c>
      <c r="C38" s="4" t="s">
        <v>57</v>
      </c>
      <c r="D38" s="77">
        <v>10962.68</v>
      </c>
      <c r="E38" s="5"/>
      <c r="F38" s="6">
        <f t="shared" si="0"/>
        <v>1.3096723705530167E-10</v>
      </c>
      <c r="G38" s="9" t="s">
        <v>173</v>
      </c>
      <c r="H38" s="7" t="s">
        <v>128</v>
      </c>
      <c r="I38" s="4">
        <v>42</v>
      </c>
      <c r="J38" s="19">
        <v>11</v>
      </c>
      <c r="K38" s="16">
        <v>43684</v>
      </c>
    </row>
    <row r="39" spans="1:11" x14ac:dyDescent="0.25">
      <c r="A39" s="15">
        <v>43697</v>
      </c>
      <c r="B39" s="4">
        <v>470822</v>
      </c>
      <c r="C39" s="4" t="s">
        <v>53</v>
      </c>
      <c r="D39" s="77">
        <v>3288.33</v>
      </c>
      <c r="E39" s="5"/>
      <c r="F39" s="6">
        <f t="shared" si="0"/>
        <v>-3288.329999999869</v>
      </c>
      <c r="G39" s="9" t="s">
        <v>245</v>
      </c>
      <c r="H39" s="7" t="s">
        <v>224</v>
      </c>
      <c r="I39" s="4">
        <v>65</v>
      </c>
      <c r="J39" s="19">
        <v>1</v>
      </c>
      <c r="K39" s="16"/>
    </row>
    <row r="40" spans="1:11" x14ac:dyDescent="0.25">
      <c r="A40" s="15">
        <v>43697</v>
      </c>
      <c r="B40" s="4">
        <v>870813</v>
      </c>
      <c r="C40" s="4" t="s">
        <v>54</v>
      </c>
      <c r="D40" s="77">
        <v>11318.56</v>
      </c>
      <c r="E40" s="5"/>
      <c r="F40" s="6">
        <f t="shared" si="0"/>
        <v>-14606.889999999868</v>
      </c>
      <c r="G40" s="9" t="s">
        <v>29</v>
      </c>
      <c r="H40" s="7" t="s">
        <v>116</v>
      </c>
      <c r="I40" s="4">
        <v>16</v>
      </c>
      <c r="J40" s="19">
        <v>1</v>
      </c>
      <c r="K40" s="16"/>
    </row>
    <row r="41" spans="1:11" x14ac:dyDescent="0.25">
      <c r="A41" s="15">
        <v>43697</v>
      </c>
      <c r="B41" s="4">
        <v>479221</v>
      </c>
      <c r="C41" s="4" t="s">
        <v>53</v>
      </c>
      <c r="D41" s="77">
        <v>155.28</v>
      </c>
      <c r="E41" s="5"/>
      <c r="F41" s="6">
        <f t="shared" si="0"/>
        <v>-14762.169999999869</v>
      </c>
      <c r="G41" s="9" t="s">
        <v>245</v>
      </c>
      <c r="H41" s="7" t="s">
        <v>224</v>
      </c>
      <c r="I41" s="4">
        <v>71</v>
      </c>
      <c r="J41" s="19">
        <v>1</v>
      </c>
      <c r="K41" s="16"/>
    </row>
    <row r="42" spans="1:11" x14ac:dyDescent="0.25">
      <c r="A42" s="15">
        <v>43697</v>
      </c>
      <c r="B42" s="4">
        <v>479678</v>
      </c>
      <c r="C42" s="4" t="s">
        <v>53</v>
      </c>
      <c r="D42" s="77">
        <v>3212.2200000000003</v>
      </c>
      <c r="E42" s="5"/>
      <c r="F42" s="6">
        <f t="shared" si="0"/>
        <v>-17974.389999999868</v>
      </c>
      <c r="G42" s="9" t="s">
        <v>43</v>
      </c>
      <c r="H42" s="7" t="s">
        <v>134</v>
      </c>
      <c r="I42" s="4">
        <v>115</v>
      </c>
      <c r="J42" s="19">
        <v>1</v>
      </c>
      <c r="K42" s="16"/>
    </row>
    <row r="43" spans="1:11" x14ac:dyDescent="0.25">
      <c r="A43" s="15">
        <v>43697</v>
      </c>
      <c r="B43" s="4">
        <v>537138</v>
      </c>
      <c r="C43" s="4" t="s">
        <v>52</v>
      </c>
      <c r="D43" s="77">
        <v>496.8</v>
      </c>
      <c r="E43" s="5"/>
      <c r="F43" s="6">
        <f t="shared" si="0"/>
        <v>-18471.189999999868</v>
      </c>
      <c r="G43" s="9" t="s">
        <v>149</v>
      </c>
      <c r="H43" s="7" t="s">
        <v>160</v>
      </c>
      <c r="I43" s="4">
        <v>1439421</v>
      </c>
      <c r="J43" s="19">
        <v>1</v>
      </c>
      <c r="K43" s="16"/>
    </row>
    <row r="44" spans="1:11" x14ac:dyDescent="0.25">
      <c r="A44" s="15">
        <v>43697</v>
      </c>
      <c r="B44" s="4">
        <v>727220</v>
      </c>
      <c r="C44" s="4" t="s">
        <v>60</v>
      </c>
      <c r="D44" s="77"/>
      <c r="E44" s="77">
        <v>19519.84</v>
      </c>
      <c r="F44" s="6">
        <f t="shared" si="0"/>
        <v>1048.6500000001324</v>
      </c>
      <c r="G44" s="9" t="s">
        <v>144</v>
      </c>
      <c r="H44" s="7"/>
      <c r="I44" s="4"/>
      <c r="J44" s="19"/>
      <c r="K44" s="16"/>
    </row>
    <row r="45" spans="1:11" x14ac:dyDescent="0.25">
      <c r="A45" s="15">
        <v>43697</v>
      </c>
      <c r="B45" s="4">
        <v>479400</v>
      </c>
      <c r="C45" s="4" t="s">
        <v>53</v>
      </c>
      <c r="D45" s="77">
        <v>1036.2</v>
      </c>
      <c r="E45" s="5"/>
      <c r="F45" s="6">
        <f t="shared" si="0"/>
        <v>12.450000000132377</v>
      </c>
      <c r="G45" s="9" t="s">
        <v>236</v>
      </c>
      <c r="H45" s="7" t="s">
        <v>225</v>
      </c>
      <c r="I45" s="4">
        <v>109</v>
      </c>
      <c r="J45" s="19">
        <v>1</v>
      </c>
      <c r="K45" s="16"/>
    </row>
    <row r="46" spans="1:11" x14ac:dyDescent="0.25">
      <c r="A46" s="15">
        <v>43697</v>
      </c>
      <c r="B46" s="4">
        <v>475684</v>
      </c>
      <c r="C46" s="4" t="s">
        <v>53</v>
      </c>
      <c r="D46" s="77">
        <v>12.450000000000001</v>
      </c>
      <c r="E46" s="5"/>
      <c r="F46" s="6">
        <f t="shared" si="0"/>
        <v>1.3237588802894606E-10</v>
      </c>
      <c r="G46" s="9" t="s">
        <v>245</v>
      </c>
      <c r="H46" s="7" t="s">
        <v>224</v>
      </c>
      <c r="I46" s="4">
        <v>70</v>
      </c>
      <c r="J46" s="19">
        <v>1</v>
      </c>
      <c r="K46" s="16"/>
    </row>
    <row r="47" spans="1:11" x14ac:dyDescent="0.25">
      <c r="A47" s="15">
        <v>43698</v>
      </c>
      <c r="B47" s="4">
        <v>727220</v>
      </c>
      <c r="C47" s="4" t="s">
        <v>60</v>
      </c>
      <c r="D47" s="77"/>
      <c r="E47" s="77">
        <v>16657.060000000001</v>
      </c>
      <c r="F47" s="6">
        <f t="shared" si="0"/>
        <v>16657.060000000132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43698</v>
      </c>
      <c r="B48" s="4">
        <v>211611</v>
      </c>
      <c r="C48" s="4" t="s">
        <v>47</v>
      </c>
      <c r="D48" s="77">
        <v>16657.060000000001</v>
      </c>
      <c r="E48" s="5"/>
      <c r="F48" s="6">
        <f t="shared" si="0"/>
        <v>1.3096723705530167E-10</v>
      </c>
      <c r="G48" s="9" t="s">
        <v>175</v>
      </c>
      <c r="H48" s="7"/>
      <c r="I48" s="4"/>
      <c r="J48" s="19"/>
      <c r="K48" s="16"/>
    </row>
    <row r="49" spans="1:11" x14ac:dyDescent="0.25">
      <c r="A49" s="15">
        <v>43699</v>
      </c>
      <c r="B49" s="4">
        <v>300387</v>
      </c>
      <c r="C49" s="4" t="s">
        <v>57</v>
      </c>
      <c r="D49" s="77">
        <v>4605.54</v>
      </c>
      <c r="E49" s="5"/>
      <c r="F49" s="6">
        <f t="shared" si="0"/>
        <v>-4605.539999999869</v>
      </c>
      <c r="G49" s="9" t="s">
        <v>173</v>
      </c>
      <c r="H49" s="7" t="s">
        <v>188</v>
      </c>
      <c r="I49" s="4">
        <v>12</v>
      </c>
      <c r="J49" s="19">
        <v>12</v>
      </c>
      <c r="K49" s="16">
        <v>43685</v>
      </c>
    </row>
    <row r="50" spans="1:11" x14ac:dyDescent="0.25">
      <c r="A50" s="15">
        <v>43699</v>
      </c>
      <c r="B50" s="4">
        <v>727220</v>
      </c>
      <c r="C50" s="4" t="s">
        <v>60</v>
      </c>
      <c r="D50" s="77"/>
      <c r="E50" s="77">
        <v>4605.54</v>
      </c>
      <c r="F50" s="6">
        <f t="shared" si="0"/>
        <v>1.3096723705530167E-10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43700</v>
      </c>
      <c r="B51" s="4">
        <v>727220</v>
      </c>
      <c r="C51" s="4" t="s">
        <v>60</v>
      </c>
      <c r="D51" s="77"/>
      <c r="E51" s="77">
        <v>115.5</v>
      </c>
      <c r="F51" s="6">
        <f t="shared" si="0"/>
        <v>115.50000000013097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43700</v>
      </c>
      <c r="B52" s="4">
        <v>382566</v>
      </c>
      <c r="C52" s="4" t="s">
        <v>52</v>
      </c>
      <c r="D52" s="77">
        <v>115.5</v>
      </c>
      <c r="E52" s="5"/>
      <c r="F52" s="6">
        <f t="shared" si="0"/>
        <v>1.3096723705530167E-10</v>
      </c>
      <c r="G52" s="9" t="s">
        <v>28</v>
      </c>
      <c r="H52" s="7" t="s">
        <v>289</v>
      </c>
      <c r="I52" s="4">
        <v>1476</v>
      </c>
      <c r="J52" s="19">
        <v>1</v>
      </c>
      <c r="K52" s="16">
        <v>43669</v>
      </c>
    </row>
    <row r="53" spans="1:11" x14ac:dyDescent="0.25">
      <c r="A53" s="15">
        <v>43704</v>
      </c>
      <c r="B53" s="4">
        <v>727220</v>
      </c>
      <c r="C53" s="4" t="s">
        <v>60</v>
      </c>
      <c r="D53" s="77"/>
      <c r="E53" s="77">
        <v>4708.18</v>
      </c>
      <c r="F53" s="6">
        <f t="shared" si="0"/>
        <v>4708.1800000001313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43704</v>
      </c>
      <c r="B54" s="4">
        <v>271558</v>
      </c>
      <c r="C54" s="4" t="s">
        <v>172</v>
      </c>
      <c r="D54" s="77">
        <v>4708.18</v>
      </c>
      <c r="E54" s="5"/>
      <c r="F54" s="6">
        <f t="shared" si="0"/>
        <v>1.3096723705530167E-10</v>
      </c>
      <c r="G54" s="9" t="s">
        <v>285</v>
      </c>
      <c r="H54" s="7"/>
      <c r="I54" s="4"/>
      <c r="J54" s="19"/>
      <c r="K54" s="16"/>
    </row>
    <row r="55" spans="1:11" x14ac:dyDescent="0.25">
      <c r="A55" s="15">
        <v>43705</v>
      </c>
      <c r="B55" s="4">
        <v>281543</v>
      </c>
      <c r="C55" s="4" t="s">
        <v>47</v>
      </c>
      <c r="D55" s="77">
        <v>10228.23</v>
      </c>
      <c r="E55" s="5"/>
      <c r="F55" s="6">
        <f t="shared" si="0"/>
        <v>-10228.229999999869</v>
      </c>
      <c r="G55" s="9" t="s">
        <v>150</v>
      </c>
      <c r="H55" s="7"/>
      <c r="I55" s="4"/>
      <c r="J55" s="19"/>
      <c r="K55" s="16"/>
    </row>
    <row r="56" spans="1:11" x14ac:dyDescent="0.25">
      <c r="A56" s="15">
        <v>43705</v>
      </c>
      <c r="B56" s="4">
        <v>727220</v>
      </c>
      <c r="C56" s="4" t="s">
        <v>60</v>
      </c>
      <c r="D56" s="77"/>
      <c r="E56" s="77">
        <v>10228.23</v>
      </c>
      <c r="F56" s="6">
        <f t="shared" si="0"/>
        <v>1.3096723705530167E-10</v>
      </c>
      <c r="G56" s="9" t="s">
        <v>144</v>
      </c>
      <c r="H56" s="7"/>
      <c r="I56" s="4"/>
      <c r="J56" s="19"/>
      <c r="K56" s="16"/>
    </row>
    <row r="57" spans="1:11" x14ac:dyDescent="0.25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 x14ac:dyDescent="0.3">
      <c r="A58" s="152" t="s">
        <v>12</v>
      </c>
      <c r="B58" s="153"/>
      <c r="C58" s="21"/>
      <c r="D58" s="78">
        <f>SUM(D10:D57)</f>
        <v>462512.60999999993</v>
      </c>
      <c r="E58" s="40">
        <f>SUM(E10:E57)</f>
        <v>462396.43999999989</v>
      </c>
      <c r="F58" s="22">
        <f>F9-D58+E58</f>
        <v>0</v>
      </c>
      <c r="G58" s="10"/>
      <c r="H58" s="18"/>
      <c r="I58" s="17"/>
      <c r="J58" s="20"/>
      <c r="K58" s="25"/>
    </row>
    <row r="59" spans="1:11" x14ac:dyDescent="0.25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 x14ac:dyDescent="0.25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 x14ac:dyDescent="0.25">
      <c r="A63" s="149" t="s">
        <v>123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</row>
    <row r="64" spans="1:11" ht="18" customHeight="1" x14ac:dyDescent="0.25"/>
    <row r="65" spans="1:11" ht="18" customHeight="1" x14ac:dyDescent="0.3">
      <c r="A65" s="150" t="s">
        <v>282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1" x14ac:dyDescent="0.25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1" x14ac:dyDescent="0.25">
      <c r="A67" s="154" t="s">
        <v>21</v>
      </c>
      <c r="B67" s="155"/>
      <c r="C67" s="155"/>
      <c r="D67" s="155"/>
      <c r="E67" s="156"/>
      <c r="F67" s="3"/>
      <c r="G67" s="157" t="s">
        <v>20</v>
      </c>
      <c r="H67" s="157"/>
      <c r="I67" s="157"/>
      <c r="J67" s="157"/>
      <c r="K67" s="24"/>
    </row>
    <row r="68" spans="1:11" x14ac:dyDescent="0.25">
      <c r="A68" s="28" t="s">
        <v>213</v>
      </c>
      <c r="B68" s="44"/>
      <c r="C68" s="44"/>
      <c r="D68" s="79"/>
      <c r="E68" s="33">
        <f t="shared" ref="E68:E104" si="1">SUMIF($G$8:$G$57,A68,$D$8:$D$57)</f>
        <v>0</v>
      </c>
      <c r="F68" s="3"/>
      <c r="G68" s="62" t="s">
        <v>146</v>
      </c>
      <c r="H68" s="26"/>
      <c r="I68" s="158">
        <f>SUMIF($G$8:$G$57,G68,$E$8:$E$57)</f>
        <v>293392.95</v>
      </c>
      <c r="J68" s="159"/>
      <c r="K68" s="24"/>
    </row>
    <row r="69" spans="1:11" x14ac:dyDescent="0.25">
      <c r="A69" s="27" t="s">
        <v>148</v>
      </c>
      <c r="B69" s="63"/>
      <c r="C69" s="63"/>
      <c r="D69" s="80"/>
      <c r="E69" s="29">
        <f t="shared" si="1"/>
        <v>200000</v>
      </c>
      <c r="F69" s="3"/>
      <c r="G69" s="160" t="s">
        <v>144</v>
      </c>
      <c r="H69" s="161"/>
      <c r="I69" s="158">
        <f>SUMIF($G$8:$G$57,G69,$E$8:$E$57)</f>
        <v>169003.49</v>
      </c>
      <c r="J69" s="159"/>
      <c r="K69" s="24"/>
    </row>
    <row r="70" spans="1:11" x14ac:dyDescent="0.25">
      <c r="A70" s="27" t="s">
        <v>173</v>
      </c>
      <c r="B70" s="63"/>
      <c r="C70" s="63"/>
      <c r="D70" s="80"/>
      <c r="E70" s="29">
        <f t="shared" si="1"/>
        <v>97229.12999999999</v>
      </c>
      <c r="F70" s="3"/>
      <c r="G70" s="160" t="s">
        <v>212</v>
      </c>
      <c r="H70" s="161"/>
      <c r="I70" s="158">
        <f>SUMIF($G$8:$G$57,G70,$E$8:$E$57)</f>
        <v>0</v>
      </c>
      <c r="J70" s="159"/>
      <c r="K70" s="24"/>
    </row>
    <row r="71" spans="1:11" x14ac:dyDescent="0.25">
      <c r="A71" s="27" t="s">
        <v>176</v>
      </c>
      <c r="B71" s="63"/>
      <c r="C71" s="63"/>
      <c r="D71" s="80"/>
      <c r="E71" s="29">
        <f t="shared" si="1"/>
        <v>0</v>
      </c>
      <c r="F71" s="3"/>
      <c r="G71" s="160" t="s">
        <v>214</v>
      </c>
      <c r="H71" s="161"/>
      <c r="I71" s="158">
        <f>SUMIF($G$8:$G$57,G71,$E$8:$E$57)</f>
        <v>0</v>
      </c>
      <c r="J71" s="159"/>
      <c r="K71" s="24"/>
    </row>
    <row r="72" spans="1:11" x14ac:dyDescent="0.25">
      <c r="A72" s="27" t="s">
        <v>223</v>
      </c>
      <c r="B72" s="63"/>
      <c r="C72" s="63"/>
      <c r="D72" s="80"/>
      <c r="E72" s="29">
        <f t="shared" si="1"/>
        <v>0</v>
      </c>
      <c r="F72" s="3"/>
      <c r="G72" s="62"/>
      <c r="H72" s="26"/>
      <c r="I72" s="158">
        <f>SUMIF($G$8:$G$57,G72,$E$8:$E$57)</f>
        <v>0</v>
      </c>
      <c r="J72" s="159"/>
      <c r="K72" s="24"/>
    </row>
    <row r="73" spans="1:11" x14ac:dyDescent="0.25">
      <c r="A73" s="27" t="s">
        <v>174</v>
      </c>
      <c r="B73" s="63"/>
      <c r="C73" s="63"/>
      <c r="D73" s="80"/>
      <c r="E73" s="29">
        <f t="shared" si="1"/>
        <v>13030</v>
      </c>
      <c r="F73" s="3"/>
      <c r="G73" s="47" t="s">
        <v>22</v>
      </c>
      <c r="H73" s="48"/>
      <c r="I73" s="164">
        <f>SUM(I68:J72)</f>
        <v>462396.44</v>
      </c>
      <c r="J73" s="165"/>
      <c r="K73" s="61">
        <f>E58-I73</f>
        <v>0</v>
      </c>
    </row>
    <row r="74" spans="1:11" x14ac:dyDescent="0.25">
      <c r="A74" s="62" t="s">
        <v>201</v>
      </c>
      <c r="B74" s="63"/>
      <c r="C74" s="63"/>
      <c r="D74" s="80"/>
      <c r="E74" s="29">
        <f t="shared" si="1"/>
        <v>0</v>
      </c>
      <c r="F74" s="3"/>
      <c r="G74" s="70"/>
      <c r="H74" s="45"/>
      <c r="I74" s="69"/>
      <c r="J74" s="71"/>
      <c r="K74" s="24"/>
    </row>
    <row r="75" spans="1:11" x14ac:dyDescent="0.25">
      <c r="A75" s="27" t="s">
        <v>234</v>
      </c>
      <c r="B75" s="63"/>
      <c r="C75" s="63"/>
      <c r="D75" s="80"/>
      <c r="E75" s="29">
        <f t="shared" si="1"/>
        <v>8295.67</v>
      </c>
      <c r="F75" s="3"/>
      <c r="G75" s="36" t="s">
        <v>64</v>
      </c>
      <c r="H75" s="37"/>
      <c r="I75" s="66"/>
      <c r="J75" s="67"/>
    </row>
    <row r="76" spans="1:11" x14ac:dyDescent="0.25">
      <c r="A76" s="27" t="s">
        <v>25</v>
      </c>
      <c r="B76" s="63"/>
      <c r="C76" s="63"/>
      <c r="D76" s="80"/>
      <c r="E76" s="29">
        <f t="shared" si="1"/>
        <v>0</v>
      </c>
      <c r="F76" s="3"/>
      <c r="G76" s="131" t="s">
        <v>19</v>
      </c>
      <c r="H76" s="132"/>
      <c r="I76" s="158">
        <f>'CEF Julho 2019'!I88:J88</f>
        <v>226033.1999999999</v>
      </c>
      <c r="J76" s="159"/>
    </row>
    <row r="77" spans="1:11" x14ac:dyDescent="0.25">
      <c r="A77" s="27" t="s">
        <v>233</v>
      </c>
      <c r="B77" s="63"/>
      <c r="C77" s="63"/>
      <c r="D77" s="80"/>
      <c r="E77" s="29">
        <f t="shared" si="1"/>
        <v>89858.13</v>
      </c>
      <c r="F77" s="3"/>
      <c r="G77" s="27" t="s">
        <v>148</v>
      </c>
      <c r="H77" s="132"/>
      <c r="I77" s="158">
        <f>SUMIF($G$8:$G$57,G77,$D$8:$D$57)</f>
        <v>200000</v>
      </c>
      <c r="J77" s="159"/>
    </row>
    <row r="78" spans="1:11" x14ac:dyDescent="0.25">
      <c r="A78" s="27" t="s">
        <v>199</v>
      </c>
      <c r="B78" s="63"/>
      <c r="C78" s="63"/>
      <c r="D78" s="80"/>
      <c r="E78" s="29">
        <f t="shared" si="1"/>
        <v>0</v>
      </c>
      <c r="F78" s="3"/>
      <c r="G78" s="160" t="s">
        <v>144</v>
      </c>
      <c r="H78" s="161"/>
      <c r="I78" s="158">
        <f>-SUMIF($G$8:$G$57,G78,$E$8:$E$57)</f>
        <v>-169003.49</v>
      </c>
      <c r="J78" s="159"/>
    </row>
    <row r="79" spans="1:11" x14ac:dyDescent="0.25">
      <c r="A79" s="27" t="s">
        <v>29</v>
      </c>
      <c r="B79" s="63"/>
      <c r="C79" s="63"/>
      <c r="D79" s="80"/>
      <c r="E79" s="29">
        <f t="shared" si="1"/>
        <v>11318.56</v>
      </c>
      <c r="F79" s="3"/>
      <c r="G79" s="131" t="s">
        <v>30</v>
      </c>
      <c r="H79" s="132"/>
      <c r="I79" s="158">
        <v>1431.79</v>
      </c>
      <c r="J79" s="159"/>
    </row>
    <row r="80" spans="1:11" x14ac:dyDescent="0.25">
      <c r="A80" s="27" t="s">
        <v>245</v>
      </c>
      <c r="B80" s="63"/>
      <c r="C80" s="63"/>
      <c r="D80" s="80"/>
      <c r="E80" s="29">
        <f t="shared" si="1"/>
        <v>3456.06</v>
      </c>
      <c r="F80" s="3"/>
      <c r="G80" s="30"/>
      <c r="H80" s="31"/>
      <c r="I80" s="162"/>
      <c r="J80" s="163"/>
    </row>
    <row r="81" spans="1:13" x14ac:dyDescent="0.25">
      <c r="A81" s="27" t="s">
        <v>236</v>
      </c>
      <c r="B81" s="63"/>
      <c r="C81" s="63"/>
      <c r="D81" s="80"/>
      <c r="E81" s="29">
        <f t="shared" si="1"/>
        <v>1036.2</v>
      </c>
      <c r="F81" s="3"/>
      <c r="G81" s="32" t="s">
        <v>18</v>
      </c>
      <c r="H81" s="31"/>
      <c r="I81" s="176">
        <f>SUM(I76:J79)</f>
        <v>258461.49999999991</v>
      </c>
      <c r="J81" s="177"/>
    </row>
    <row r="82" spans="1:13" x14ac:dyDescent="0.25">
      <c r="A82" s="27" t="s">
        <v>198</v>
      </c>
      <c r="B82" s="63"/>
      <c r="C82" s="63"/>
      <c r="D82" s="80"/>
      <c r="E82" s="29">
        <f t="shared" si="1"/>
        <v>2272.85</v>
      </c>
      <c r="F82" s="3"/>
      <c r="G82" s="49"/>
      <c r="H82" s="41"/>
      <c r="I82" s="41"/>
      <c r="J82" s="130"/>
      <c r="K82" s="24"/>
    </row>
    <row r="83" spans="1:13" x14ac:dyDescent="0.25">
      <c r="A83" s="27" t="s">
        <v>211</v>
      </c>
      <c r="B83" s="63"/>
      <c r="C83" s="63"/>
      <c r="D83" s="80"/>
      <c r="E83" s="29">
        <f t="shared" si="1"/>
        <v>0</v>
      </c>
      <c r="F83" s="3"/>
      <c r="G83" s="53" t="s">
        <v>62</v>
      </c>
      <c r="H83" s="54"/>
      <c r="I83" s="178"/>
      <c r="J83" s="179"/>
      <c r="K83" s="24"/>
    </row>
    <row r="84" spans="1:13" x14ac:dyDescent="0.25">
      <c r="A84" s="27" t="s">
        <v>28</v>
      </c>
      <c r="B84" s="63"/>
      <c r="C84" s="63"/>
      <c r="D84" s="80"/>
      <c r="E84" s="29">
        <f t="shared" si="1"/>
        <v>115.5</v>
      </c>
      <c r="F84" s="3"/>
      <c r="G84" s="57" t="s">
        <v>19</v>
      </c>
      <c r="H84" s="58"/>
      <c r="I84" s="170">
        <f>'CEF Março 2019'!I88:J88</f>
        <v>0</v>
      </c>
      <c r="J84" s="171"/>
      <c r="K84" s="24"/>
    </row>
    <row r="85" spans="1:13" x14ac:dyDescent="0.25">
      <c r="A85" s="27" t="s">
        <v>149</v>
      </c>
      <c r="B85" s="63"/>
      <c r="C85" s="63"/>
      <c r="D85" s="80"/>
      <c r="E85" s="29">
        <f t="shared" si="1"/>
        <v>496.8</v>
      </c>
      <c r="F85" s="3"/>
      <c r="G85" s="27" t="s">
        <v>48</v>
      </c>
      <c r="H85" s="132"/>
      <c r="I85" s="158">
        <f>SUMIF($G$8:$G$57,G85,$E$8:$E$57)</f>
        <v>0</v>
      </c>
      <c r="J85" s="159"/>
      <c r="K85" s="24"/>
    </row>
    <row r="86" spans="1:13" x14ac:dyDescent="0.25">
      <c r="A86" s="27" t="s">
        <v>200</v>
      </c>
      <c r="B86" s="63"/>
      <c r="C86" s="63"/>
      <c r="D86" s="80"/>
      <c r="E86" s="29">
        <f t="shared" si="1"/>
        <v>0</v>
      </c>
      <c r="F86" s="3"/>
      <c r="G86" s="131" t="s">
        <v>14</v>
      </c>
      <c r="H86" s="132"/>
      <c r="I86" s="158">
        <f>-SUMIF($G$8:$G$57,G86,$D$8:$D$57)</f>
        <v>0</v>
      </c>
      <c r="J86" s="159"/>
      <c r="K86" s="24"/>
    </row>
    <row r="87" spans="1:13" x14ac:dyDescent="0.25">
      <c r="A87" s="27" t="s">
        <v>150</v>
      </c>
      <c r="B87" s="41"/>
      <c r="C87" s="41"/>
      <c r="D87" s="80"/>
      <c r="E87" s="29">
        <f t="shared" si="1"/>
        <v>10228.23</v>
      </c>
      <c r="F87" s="3"/>
      <c r="G87" s="30"/>
      <c r="H87" s="31"/>
      <c r="I87" s="162"/>
      <c r="J87" s="163"/>
      <c r="K87" s="24"/>
    </row>
    <row r="88" spans="1:13" x14ac:dyDescent="0.25">
      <c r="A88" s="27" t="s">
        <v>49</v>
      </c>
      <c r="B88" s="63"/>
      <c r="C88" s="63"/>
      <c r="D88" s="80"/>
      <c r="E88" s="29">
        <f t="shared" si="1"/>
        <v>0</v>
      </c>
      <c r="F88" s="3"/>
      <c r="G88" s="32" t="s">
        <v>17</v>
      </c>
      <c r="H88" s="31"/>
      <c r="I88" s="164">
        <f>SUM(I84:J87)</f>
        <v>0</v>
      </c>
      <c r="J88" s="165"/>
      <c r="K88" s="24"/>
    </row>
    <row r="89" spans="1:13" x14ac:dyDescent="0.25">
      <c r="A89" s="27" t="s">
        <v>175</v>
      </c>
      <c r="B89" s="63"/>
      <c r="C89" s="63"/>
      <c r="D89" s="80"/>
      <c r="E89" s="29">
        <f t="shared" si="1"/>
        <v>16657.060000000001</v>
      </c>
      <c r="F89" s="3"/>
      <c r="G89" s="49"/>
      <c r="H89" s="41"/>
      <c r="I89" s="41"/>
      <c r="J89" s="130"/>
      <c r="K89" s="24"/>
    </row>
    <row r="90" spans="1:13" x14ac:dyDescent="0.25">
      <c r="A90" s="27" t="s">
        <v>235</v>
      </c>
      <c r="B90" s="63"/>
      <c r="C90" s="63"/>
      <c r="D90" s="80"/>
      <c r="E90" s="29">
        <f t="shared" si="1"/>
        <v>499.02000000000004</v>
      </c>
      <c r="F90" s="3"/>
      <c r="G90" s="36" t="s">
        <v>16</v>
      </c>
      <c r="H90" s="37"/>
      <c r="I90" s="66"/>
      <c r="J90" s="67"/>
      <c r="K90" s="24"/>
    </row>
    <row r="91" spans="1:13" x14ac:dyDescent="0.25">
      <c r="A91" s="27" t="s">
        <v>43</v>
      </c>
      <c r="B91" s="63"/>
      <c r="C91" s="63"/>
      <c r="D91" s="80"/>
      <c r="E91" s="29">
        <f t="shared" si="1"/>
        <v>3212.2200000000003</v>
      </c>
      <c r="F91" s="3"/>
      <c r="G91" s="131" t="s">
        <v>19</v>
      </c>
      <c r="H91" s="132"/>
      <c r="I91" s="172">
        <f>'CEF Julho 2019'!I102:J102</f>
        <v>62677.369999999821</v>
      </c>
      <c r="J91" s="173"/>
      <c r="K91" s="24"/>
    </row>
    <row r="92" spans="1:13" x14ac:dyDescent="0.25">
      <c r="A92" s="27" t="s">
        <v>237</v>
      </c>
      <c r="B92" s="63"/>
      <c r="C92" s="63"/>
      <c r="D92" s="80"/>
      <c r="E92" s="29">
        <f t="shared" si="1"/>
        <v>0</v>
      </c>
      <c r="F92" s="3"/>
      <c r="G92" s="131" t="s">
        <v>42</v>
      </c>
      <c r="H92" s="132"/>
      <c r="I92" s="174">
        <f>249997.75+16000+16408.72+10986.48</f>
        <v>293392.94999999995</v>
      </c>
      <c r="J92" s="175"/>
      <c r="K92" s="24"/>
    </row>
    <row r="93" spans="1:13" x14ac:dyDescent="0.25">
      <c r="A93" s="27" t="s">
        <v>285</v>
      </c>
      <c r="B93" s="63"/>
      <c r="C93" s="63"/>
      <c r="D93" s="80"/>
      <c r="E93" s="29">
        <f t="shared" si="1"/>
        <v>4708.18</v>
      </c>
      <c r="F93" s="3"/>
      <c r="G93" s="131" t="s">
        <v>146</v>
      </c>
      <c r="H93" s="132"/>
      <c r="I93" s="158">
        <f>-SUMIF($G$8:$G$57,G93,$E$8:$E$57)</f>
        <v>-293392.95</v>
      </c>
      <c r="J93" s="159"/>
      <c r="K93" s="24"/>
    </row>
    <row r="94" spans="1:13" x14ac:dyDescent="0.25">
      <c r="A94" s="27" t="s">
        <v>145</v>
      </c>
      <c r="B94" s="63"/>
      <c r="C94" s="63"/>
      <c r="D94" s="80"/>
      <c r="E94" s="29">
        <f t="shared" si="1"/>
        <v>0</v>
      </c>
      <c r="F94" s="3"/>
      <c r="G94" s="30"/>
      <c r="H94" s="31"/>
      <c r="I94" s="168"/>
      <c r="J94" s="169"/>
      <c r="K94" s="24"/>
    </row>
    <row r="95" spans="1:13" x14ac:dyDescent="0.25">
      <c r="A95" s="27" t="s">
        <v>34</v>
      </c>
      <c r="B95" s="63"/>
      <c r="C95" s="63"/>
      <c r="D95" s="80"/>
      <c r="E95" s="29">
        <f t="shared" si="1"/>
        <v>0</v>
      </c>
      <c r="F95" s="3"/>
      <c r="G95" s="32" t="s">
        <v>18</v>
      </c>
      <c r="H95" s="31"/>
      <c r="I95" s="176">
        <f>SUM(I91:J94)</f>
        <v>62677.369999999763</v>
      </c>
      <c r="J95" s="177"/>
      <c r="K95" s="24"/>
      <c r="M95" s="39"/>
    </row>
    <row r="96" spans="1:13" x14ac:dyDescent="0.25">
      <c r="A96" s="27" t="s">
        <v>177</v>
      </c>
      <c r="B96" s="63"/>
      <c r="C96" s="63"/>
      <c r="D96" s="80"/>
      <c r="E96" s="29">
        <f t="shared" si="1"/>
        <v>0</v>
      </c>
      <c r="F96" s="3"/>
      <c r="G96" s="27"/>
      <c r="H96" s="26"/>
      <c r="I96" s="26"/>
      <c r="J96" s="42"/>
      <c r="K96" s="24"/>
    </row>
    <row r="97" spans="1:11" x14ac:dyDescent="0.25">
      <c r="A97" s="27" t="s">
        <v>72</v>
      </c>
      <c r="B97" s="63"/>
      <c r="C97" s="63"/>
      <c r="D97" s="80"/>
      <c r="E97" s="29">
        <f t="shared" si="1"/>
        <v>99</v>
      </c>
      <c r="F97" s="3"/>
      <c r="G97" s="53" t="s">
        <v>39</v>
      </c>
      <c r="H97" s="54"/>
      <c r="I97" s="54"/>
      <c r="J97" s="55"/>
      <c r="K97" s="24"/>
    </row>
    <row r="98" spans="1:11" x14ac:dyDescent="0.25">
      <c r="A98" s="27" t="s">
        <v>268</v>
      </c>
      <c r="B98" s="63"/>
      <c r="C98" s="63"/>
      <c r="D98" s="80"/>
      <c r="E98" s="29">
        <f t="shared" si="1"/>
        <v>0</v>
      </c>
      <c r="F98" s="3"/>
      <c r="G98" s="28" t="s">
        <v>40</v>
      </c>
      <c r="H98" s="34"/>
      <c r="I98" s="170">
        <f>'CEF Julho 2019'!I109:J109</f>
        <v>16657.060000000009</v>
      </c>
      <c r="J98" s="171"/>
      <c r="K98" s="24"/>
    </row>
    <row r="99" spans="1:11" x14ac:dyDescent="0.25">
      <c r="A99" s="27" t="s">
        <v>120</v>
      </c>
      <c r="B99" s="63"/>
      <c r="C99" s="63"/>
      <c r="D99" s="80"/>
      <c r="E99" s="29">
        <f t="shared" si="1"/>
        <v>0</v>
      </c>
      <c r="F99" s="3"/>
      <c r="G99" s="27" t="s">
        <v>283</v>
      </c>
      <c r="H99" s="41"/>
      <c r="I99" s="158">
        <v>18134.580000000002</v>
      </c>
      <c r="J99" s="159"/>
      <c r="K99" s="24"/>
    </row>
    <row r="100" spans="1:11" x14ac:dyDescent="0.25">
      <c r="A100" s="27"/>
      <c r="B100" s="63"/>
      <c r="C100" s="63"/>
      <c r="D100" s="80"/>
      <c r="E100" s="29">
        <f t="shared" si="1"/>
        <v>0</v>
      </c>
      <c r="F100" s="3"/>
      <c r="G100" s="27"/>
      <c r="H100" s="56"/>
      <c r="I100" s="158"/>
      <c r="J100" s="159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59" t="s">
        <v>175</v>
      </c>
      <c r="H101" s="60"/>
      <c r="I101" s="168">
        <f>-SUMIF($G$8:$G$57,G101,$D$8:$D$57)</f>
        <v>-16657.060000000001</v>
      </c>
      <c r="J101" s="169"/>
      <c r="K101" s="24"/>
    </row>
    <row r="102" spans="1:11" x14ac:dyDescent="0.25">
      <c r="A102" s="62"/>
      <c r="B102" s="63"/>
      <c r="C102" s="63"/>
      <c r="D102" s="80"/>
      <c r="E102" s="29">
        <f t="shared" si="1"/>
        <v>0</v>
      </c>
      <c r="F102" s="3"/>
      <c r="G102" s="47" t="s">
        <v>17</v>
      </c>
      <c r="H102" s="48"/>
      <c r="I102" s="164">
        <f>SUM(I98:J101)</f>
        <v>18134.580000000013</v>
      </c>
      <c r="J102" s="165"/>
      <c r="K102" s="24"/>
    </row>
    <row r="103" spans="1:11" x14ac:dyDescent="0.25">
      <c r="A103" s="27"/>
      <c r="B103" s="63"/>
      <c r="C103" s="63"/>
      <c r="D103" s="80"/>
      <c r="E103" s="29">
        <f t="shared" si="1"/>
        <v>0</v>
      </c>
      <c r="F103" s="3"/>
      <c r="G103" s="49"/>
      <c r="H103" s="41"/>
      <c r="I103" s="41"/>
      <c r="J103" s="130"/>
      <c r="K103" s="24"/>
    </row>
    <row r="104" spans="1:11" x14ac:dyDescent="0.25">
      <c r="A104" s="27"/>
      <c r="B104" s="63"/>
      <c r="C104" s="63"/>
      <c r="D104" s="80"/>
      <c r="E104" s="29">
        <f t="shared" si="1"/>
        <v>0</v>
      </c>
      <c r="F104" s="3"/>
      <c r="G104" s="50" t="s">
        <v>41</v>
      </c>
      <c r="H104" s="51"/>
      <c r="I104" s="51"/>
      <c r="J104" s="52"/>
      <c r="K104" s="24"/>
    </row>
    <row r="105" spans="1:11" x14ac:dyDescent="0.25">
      <c r="A105" s="30"/>
      <c r="B105" s="85"/>
      <c r="C105" s="85"/>
      <c r="D105" s="86"/>
      <c r="E105" s="87"/>
      <c r="F105" s="3"/>
      <c r="G105" s="27" t="s">
        <v>284</v>
      </c>
      <c r="H105" s="132"/>
      <c r="I105" s="174">
        <v>32612.17</v>
      </c>
      <c r="J105" s="175"/>
      <c r="K105" s="24"/>
    </row>
    <row r="106" spans="1:11" x14ac:dyDescent="0.25">
      <c r="A106" s="166" t="s">
        <v>22</v>
      </c>
      <c r="B106" s="167"/>
      <c r="C106" s="167"/>
      <c r="D106" s="81"/>
      <c r="E106" s="35">
        <f>SUM(E68:E104)</f>
        <v>462512.60999999993</v>
      </c>
      <c r="F106" s="3"/>
      <c r="G106" s="27"/>
      <c r="H106" s="132"/>
      <c r="I106" s="174"/>
      <c r="J106" s="175"/>
      <c r="K106" s="24"/>
    </row>
    <row r="107" spans="1:11" x14ac:dyDescent="0.25">
      <c r="E107" s="46">
        <f>D58-E106</f>
        <v>0</v>
      </c>
      <c r="F107" s="3"/>
      <c r="G107" s="27"/>
      <c r="H107" s="41"/>
      <c r="I107" s="182"/>
      <c r="J107" s="183"/>
      <c r="K107" s="24"/>
    </row>
    <row r="108" spans="1:11" x14ac:dyDescent="0.25">
      <c r="F108" s="3"/>
      <c r="G108" s="89" t="s">
        <v>18</v>
      </c>
      <c r="H108" s="88"/>
      <c r="I108" s="164">
        <f>SUM(I105:J107)</f>
        <v>32612.17</v>
      </c>
      <c r="J108" s="165"/>
      <c r="K108" s="24"/>
    </row>
    <row r="109" spans="1:11" x14ac:dyDescent="0.25">
      <c r="A109" s="27"/>
      <c r="B109" s="63"/>
      <c r="C109" s="63"/>
      <c r="D109" s="80"/>
      <c r="K109" s="24"/>
    </row>
    <row r="110" spans="1:11" x14ac:dyDescent="0.25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 x14ac:dyDescent="0.25">
      <c r="D111" s="126"/>
      <c r="F111" s="3"/>
      <c r="G111" s="45"/>
      <c r="H111" s="45"/>
      <c r="I111" s="69"/>
      <c r="J111" s="69"/>
      <c r="K111" s="24"/>
    </row>
    <row r="113" spans="5:5" x14ac:dyDescent="0.25">
      <c r="E113" s="46"/>
    </row>
    <row r="114" spans="5:5" x14ac:dyDescent="0.25">
      <c r="E114" s="46"/>
    </row>
    <row r="117" spans="5:5" x14ac:dyDescent="0.25">
      <c r="E117" s="46"/>
    </row>
  </sheetData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M111"/>
  <sheetViews>
    <sheetView topLeftCell="A70" workbookViewId="0">
      <selection activeCell="I87" sqref="I87:J87"/>
    </sheetView>
  </sheetViews>
  <sheetFormatPr defaultRowHeight="15" x14ac:dyDescent="0.25"/>
  <cols>
    <col min="1" max="1" width="10.42578125" style="126" bestFit="1" customWidth="1"/>
    <col min="2" max="2" width="11.42578125" style="126" bestFit="1" customWidth="1"/>
    <col min="3" max="3" width="41.140625" style="126" bestFit="1" customWidth="1"/>
    <col min="4" max="4" width="12.42578125" style="74" bestFit="1" customWidth="1"/>
    <col min="5" max="5" width="13.28515625" style="126" bestFit="1" customWidth="1"/>
    <col min="6" max="6" width="12.42578125" style="126" bestFit="1" customWidth="1"/>
    <col min="7" max="7" width="45.140625" style="126" bestFit="1" customWidth="1"/>
    <col min="8" max="8" width="47" style="126" bestFit="1" customWidth="1"/>
    <col min="9" max="9" width="10" style="126" bestFit="1" customWidth="1"/>
    <col min="10" max="10" width="4.7109375" style="1" bestFit="1" customWidth="1"/>
    <col min="11" max="11" width="11" style="73" bestFit="1" customWidth="1"/>
    <col min="12" max="12" width="9.140625" style="126"/>
    <col min="13" max="13" width="13.28515625" style="126" bestFit="1" customWidth="1"/>
    <col min="14" max="16384" width="9.140625" style="12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290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Agosto 2019'!F58</f>
        <v>0</v>
      </c>
      <c r="G9" s="9"/>
      <c r="H9" s="7"/>
      <c r="I9" s="4"/>
      <c r="J9" s="19"/>
      <c r="K9" s="16"/>
    </row>
    <row r="10" spans="1:11" x14ac:dyDescent="0.25">
      <c r="A10" s="15">
        <v>43711</v>
      </c>
      <c r="B10" s="4">
        <v>634041</v>
      </c>
      <c r="C10" s="4" t="s">
        <v>52</v>
      </c>
      <c r="D10" s="77">
        <v>13038.58</v>
      </c>
      <c r="E10" s="5"/>
      <c r="F10" s="6">
        <f t="shared" ref="F10:F50" si="0">F9-D10+E10</f>
        <v>-13038.58</v>
      </c>
      <c r="G10" s="9" t="s">
        <v>174</v>
      </c>
      <c r="H10" s="7" t="s">
        <v>45</v>
      </c>
      <c r="I10" s="4">
        <v>127824</v>
      </c>
      <c r="J10" s="19">
        <v>18</v>
      </c>
      <c r="K10" s="16">
        <v>43714</v>
      </c>
    </row>
    <row r="11" spans="1:11" x14ac:dyDescent="0.25">
      <c r="A11" s="15">
        <v>43711</v>
      </c>
      <c r="B11" s="4">
        <v>727220</v>
      </c>
      <c r="C11" s="4" t="s">
        <v>60</v>
      </c>
      <c r="D11" s="77"/>
      <c r="E11" s="77">
        <v>13038.58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43713</v>
      </c>
      <c r="B12" s="4">
        <v>1</v>
      </c>
      <c r="C12" s="4" t="s">
        <v>37</v>
      </c>
      <c r="D12" s="77"/>
      <c r="E12" s="77">
        <v>206074.93</v>
      </c>
      <c r="F12" s="6">
        <f t="shared" si="0"/>
        <v>206074.93</v>
      </c>
      <c r="G12" s="9" t="s">
        <v>146</v>
      </c>
      <c r="H12" s="7"/>
      <c r="I12" s="4"/>
      <c r="J12" s="19"/>
      <c r="K12" s="16"/>
    </row>
    <row r="13" spans="1:11" x14ac:dyDescent="0.25">
      <c r="A13" s="15">
        <v>43713</v>
      </c>
      <c r="B13" s="4">
        <v>82019</v>
      </c>
      <c r="C13" s="4" t="s">
        <v>187</v>
      </c>
      <c r="D13" s="77">
        <v>99</v>
      </c>
      <c r="E13" s="5"/>
      <c r="F13" s="6">
        <f t="shared" si="0"/>
        <v>205975.93</v>
      </c>
      <c r="G13" s="9" t="s">
        <v>72</v>
      </c>
      <c r="H13" s="7"/>
      <c r="I13" s="4"/>
      <c r="J13" s="19"/>
      <c r="K13" s="16"/>
    </row>
    <row r="14" spans="1:11" x14ac:dyDescent="0.25">
      <c r="A14" s="15">
        <v>43713</v>
      </c>
      <c r="B14" s="4">
        <v>1</v>
      </c>
      <c r="C14" s="4" t="s">
        <v>37</v>
      </c>
      <c r="D14" s="77"/>
      <c r="E14" s="77">
        <v>87318.02</v>
      </c>
      <c r="F14" s="6">
        <f t="shared" si="0"/>
        <v>293293.95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43714</v>
      </c>
      <c r="B15" s="4">
        <v>198149</v>
      </c>
      <c r="C15" s="4" t="s">
        <v>55</v>
      </c>
      <c r="D15" s="77">
        <v>493.12</v>
      </c>
      <c r="E15" s="5"/>
      <c r="F15" s="6">
        <f t="shared" si="0"/>
        <v>292800.83</v>
      </c>
      <c r="G15" s="9" t="s">
        <v>235</v>
      </c>
      <c r="H15" s="7" t="s">
        <v>238</v>
      </c>
      <c r="I15" s="4">
        <v>9</v>
      </c>
      <c r="J15" s="19">
        <v>1</v>
      </c>
      <c r="K15" s="16"/>
    </row>
    <row r="16" spans="1:11" x14ac:dyDescent="0.25">
      <c r="A16" s="15">
        <v>43714</v>
      </c>
      <c r="B16" s="4">
        <v>721378</v>
      </c>
      <c r="C16" s="4" t="s">
        <v>52</v>
      </c>
      <c r="D16" s="77">
        <v>100</v>
      </c>
      <c r="E16" s="5"/>
      <c r="F16" s="6">
        <f t="shared" si="0"/>
        <v>292700.83</v>
      </c>
      <c r="G16" s="9" t="s">
        <v>292</v>
      </c>
      <c r="H16" s="7" t="s">
        <v>293</v>
      </c>
      <c r="I16" s="4">
        <v>19886</v>
      </c>
      <c r="J16" s="19">
        <v>1</v>
      </c>
      <c r="K16" s="16">
        <v>43686</v>
      </c>
    </row>
    <row r="17" spans="1:11" x14ac:dyDescent="0.25">
      <c r="A17" s="15">
        <v>43714</v>
      </c>
      <c r="B17" s="4">
        <v>309379</v>
      </c>
      <c r="C17" s="4" t="s">
        <v>171</v>
      </c>
      <c r="D17" s="77">
        <v>95258.46</v>
      </c>
      <c r="E17" s="5"/>
      <c r="F17" s="6">
        <f t="shared" si="0"/>
        <v>197442.37</v>
      </c>
      <c r="G17" s="9" t="s">
        <v>233</v>
      </c>
      <c r="H17" s="7"/>
      <c r="I17" s="4"/>
      <c r="J17" s="19"/>
      <c r="K17" s="16"/>
    </row>
    <row r="18" spans="1:11" x14ac:dyDescent="0.25">
      <c r="A18" s="15">
        <v>43718</v>
      </c>
      <c r="B18" s="4">
        <v>780750</v>
      </c>
      <c r="C18" s="4" t="s">
        <v>196</v>
      </c>
      <c r="D18" s="77">
        <v>2195.1</v>
      </c>
      <c r="E18" s="5"/>
      <c r="F18" s="6">
        <f t="shared" si="0"/>
        <v>195247.27</v>
      </c>
      <c r="G18" s="9" t="s">
        <v>198</v>
      </c>
      <c r="H18" s="7" t="s">
        <v>202</v>
      </c>
      <c r="I18" s="4">
        <v>889269179</v>
      </c>
      <c r="J18" s="19">
        <v>1</v>
      </c>
      <c r="K18" s="16"/>
    </row>
    <row r="19" spans="1:11" x14ac:dyDescent="0.25">
      <c r="A19" s="15">
        <v>43718</v>
      </c>
      <c r="B19" s="4">
        <v>727220</v>
      </c>
      <c r="C19" s="4" t="s">
        <v>60</v>
      </c>
      <c r="D19" s="77"/>
      <c r="E19" s="77">
        <v>2194.73</v>
      </c>
      <c r="F19" s="6">
        <f t="shared" si="0"/>
        <v>197442</v>
      </c>
      <c r="G19" s="9" t="s">
        <v>144</v>
      </c>
      <c r="H19" s="7"/>
      <c r="I19" s="4"/>
      <c r="J19" s="19"/>
      <c r="K19" s="16"/>
    </row>
    <row r="20" spans="1:11" x14ac:dyDescent="0.25">
      <c r="A20" s="15">
        <v>43718</v>
      </c>
      <c r="B20" s="4">
        <v>255137</v>
      </c>
      <c r="C20" s="4" t="s">
        <v>58</v>
      </c>
      <c r="D20" s="77">
        <v>197442</v>
      </c>
      <c r="E20" s="5"/>
      <c r="F20" s="6">
        <f t="shared" si="0"/>
        <v>0</v>
      </c>
      <c r="G20" s="9" t="s">
        <v>148</v>
      </c>
      <c r="H20" s="7"/>
      <c r="I20" s="4"/>
      <c r="J20" s="19"/>
      <c r="K20" s="16"/>
    </row>
    <row r="21" spans="1:11" x14ac:dyDescent="0.25">
      <c r="A21" s="15">
        <v>43720</v>
      </c>
      <c r="B21" s="4">
        <v>300386</v>
      </c>
      <c r="C21" s="4" t="s">
        <v>57</v>
      </c>
      <c r="D21" s="77">
        <v>1632.46</v>
      </c>
      <c r="E21" s="5"/>
      <c r="F21" s="6">
        <f t="shared" si="0"/>
        <v>-1632.46</v>
      </c>
      <c r="G21" s="9" t="s">
        <v>234</v>
      </c>
      <c r="H21" s="7" t="s">
        <v>118</v>
      </c>
      <c r="I21" s="4"/>
      <c r="J21" s="19"/>
      <c r="K21" s="16"/>
    </row>
    <row r="22" spans="1:11" x14ac:dyDescent="0.25">
      <c r="A22" s="15">
        <v>43720</v>
      </c>
      <c r="B22" s="4">
        <v>300385</v>
      </c>
      <c r="C22" s="4" t="s">
        <v>57</v>
      </c>
      <c r="D22" s="77">
        <v>3327.81</v>
      </c>
      <c r="E22" s="5"/>
      <c r="F22" s="6">
        <f t="shared" si="0"/>
        <v>-4960.2700000000004</v>
      </c>
      <c r="G22" s="9" t="s">
        <v>234</v>
      </c>
      <c r="H22" s="7" t="s">
        <v>157</v>
      </c>
      <c r="I22" s="4"/>
      <c r="J22" s="19"/>
      <c r="K22" s="16"/>
    </row>
    <row r="23" spans="1:11" x14ac:dyDescent="0.25">
      <c r="A23" s="15">
        <v>43720</v>
      </c>
      <c r="B23" s="4">
        <v>727220</v>
      </c>
      <c r="C23" s="4" t="s">
        <v>60</v>
      </c>
      <c r="D23" s="77"/>
      <c r="E23" s="77">
        <v>4960.2700000000004</v>
      </c>
      <c r="F23" s="6">
        <f t="shared" si="0"/>
        <v>0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43721</v>
      </c>
      <c r="B24" s="4">
        <v>300396</v>
      </c>
      <c r="C24" s="4" t="s">
        <v>57</v>
      </c>
      <c r="D24" s="77">
        <v>7540.4400000000005</v>
      </c>
      <c r="E24" s="5"/>
      <c r="F24" s="6">
        <f t="shared" si="0"/>
        <v>-7540.4400000000005</v>
      </c>
      <c r="G24" s="9" t="s">
        <v>173</v>
      </c>
      <c r="H24" s="7" t="s">
        <v>128</v>
      </c>
      <c r="I24" s="4">
        <v>44</v>
      </c>
      <c r="J24" s="19">
        <v>12</v>
      </c>
      <c r="K24" s="16">
        <v>43718</v>
      </c>
    </row>
    <row r="25" spans="1:11" x14ac:dyDescent="0.25">
      <c r="A25" s="15">
        <v>43721</v>
      </c>
      <c r="B25" s="4">
        <v>300395</v>
      </c>
      <c r="C25" s="4" t="s">
        <v>57</v>
      </c>
      <c r="D25" s="77">
        <v>1080</v>
      </c>
      <c r="E25" s="5"/>
      <c r="F25" s="6">
        <f t="shared" si="0"/>
        <v>-8620.44</v>
      </c>
      <c r="G25" s="9" t="s">
        <v>173</v>
      </c>
      <c r="H25" s="7" t="s">
        <v>279</v>
      </c>
      <c r="I25" s="4">
        <v>21</v>
      </c>
      <c r="J25" s="19">
        <v>3</v>
      </c>
      <c r="K25" s="16">
        <v>43717</v>
      </c>
    </row>
    <row r="26" spans="1:11" x14ac:dyDescent="0.25">
      <c r="A26" s="15">
        <v>43721</v>
      </c>
      <c r="B26" s="4">
        <v>300392</v>
      </c>
      <c r="C26" s="4" t="s">
        <v>57</v>
      </c>
      <c r="D26" s="77">
        <v>7748.14</v>
      </c>
      <c r="E26" s="5"/>
      <c r="F26" s="6">
        <f t="shared" si="0"/>
        <v>-16368.580000000002</v>
      </c>
      <c r="G26" s="9" t="s">
        <v>173</v>
      </c>
      <c r="H26" s="7" t="s">
        <v>182</v>
      </c>
      <c r="I26" s="4">
        <v>36</v>
      </c>
      <c r="J26" s="19">
        <v>3</v>
      </c>
      <c r="K26" s="16">
        <v>43718</v>
      </c>
    </row>
    <row r="27" spans="1:11" x14ac:dyDescent="0.25">
      <c r="A27" s="15">
        <v>43721</v>
      </c>
      <c r="B27" s="4">
        <v>727220</v>
      </c>
      <c r="C27" s="4" t="s">
        <v>60</v>
      </c>
      <c r="D27" s="77"/>
      <c r="E27" s="77">
        <v>58550.9</v>
      </c>
      <c r="F27" s="6">
        <f t="shared" si="0"/>
        <v>42182.32</v>
      </c>
      <c r="G27" s="9" t="s">
        <v>144</v>
      </c>
      <c r="H27" s="7"/>
      <c r="I27" s="4"/>
      <c r="J27" s="19"/>
      <c r="K27" s="16"/>
    </row>
    <row r="28" spans="1:11" x14ac:dyDescent="0.25">
      <c r="A28" s="15">
        <v>43721</v>
      </c>
      <c r="B28" s="4">
        <v>300393</v>
      </c>
      <c r="C28" s="4" t="s">
        <v>57</v>
      </c>
      <c r="D28" s="77">
        <v>15654.18</v>
      </c>
      <c r="E28" s="5"/>
      <c r="F28" s="6">
        <f t="shared" si="0"/>
        <v>26528.14</v>
      </c>
      <c r="G28" s="9" t="s">
        <v>173</v>
      </c>
      <c r="H28" s="7" t="s">
        <v>127</v>
      </c>
      <c r="I28" s="4">
        <v>74</v>
      </c>
      <c r="J28" s="19">
        <v>5</v>
      </c>
      <c r="K28" s="16">
        <v>43719</v>
      </c>
    </row>
    <row r="29" spans="1:11" x14ac:dyDescent="0.25">
      <c r="A29" s="15">
        <v>43721</v>
      </c>
      <c r="B29" s="4">
        <v>300390</v>
      </c>
      <c r="C29" s="4" t="s">
        <v>57</v>
      </c>
      <c r="D29" s="77">
        <v>1134.9000000000001</v>
      </c>
      <c r="E29" s="5"/>
      <c r="F29" s="6">
        <f t="shared" si="0"/>
        <v>25393.239999999998</v>
      </c>
      <c r="G29" s="9" t="s">
        <v>173</v>
      </c>
      <c r="H29" s="7" t="s">
        <v>239</v>
      </c>
      <c r="I29" s="4">
        <v>7</v>
      </c>
      <c r="J29" s="19">
        <v>7</v>
      </c>
      <c r="K29" s="16">
        <v>43718</v>
      </c>
    </row>
    <row r="30" spans="1:11" x14ac:dyDescent="0.25">
      <c r="A30" s="15">
        <v>43721</v>
      </c>
      <c r="B30" s="4">
        <v>300391</v>
      </c>
      <c r="C30" s="4" t="s">
        <v>57</v>
      </c>
      <c r="D30" s="77">
        <v>16107.7</v>
      </c>
      <c r="E30" s="5"/>
      <c r="F30" s="6">
        <f t="shared" si="0"/>
        <v>9285.5399999999972</v>
      </c>
      <c r="G30" s="9" t="s">
        <v>173</v>
      </c>
      <c r="H30" s="7" t="s">
        <v>204</v>
      </c>
      <c r="I30" s="4">
        <v>26</v>
      </c>
      <c r="J30" s="19">
        <v>1</v>
      </c>
      <c r="K30" s="16">
        <v>43717</v>
      </c>
    </row>
    <row r="31" spans="1:11" x14ac:dyDescent="0.25">
      <c r="A31" s="15">
        <v>43721</v>
      </c>
      <c r="B31" s="4">
        <v>300388</v>
      </c>
      <c r="C31" s="4" t="s">
        <v>57</v>
      </c>
      <c r="D31" s="77">
        <v>4605.54</v>
      </c>
      <c r="E31" s="5"/>
      <c r="F31" s="6">
        <f t="shared" si="0"/>
        <v>4679.9999999999973</v>
      </c>
      <c r="G31" s="9" t="s">
        <v>173</v>
      </c>
      <c r="H31" s="7" t="s">
        <v>188</v>
      </c>
      <c r="I31" s="4">
        <v>13</v>
      </c>
      <c r="J31" s="19">
        <v>13</v>
      </c>
      <c r="K31" s="16">
        <v>43717</v>
      </c>
    </row>
    <row r="32" spans="1:11" x14ac:dyDescent="0.25">
      <c r="A32" s="15">
        <v>43721</v>
      </c>
      <c r="B32" s="4">
        <v>300394</v>
      </c>
      <c r="C32" s="4" t="s">
        <v>57</v>
      </c>
      <c r="D32" s="77">
        <v>4680</v>
      </c>
      <c r="E32" s="5"/>
      <c r="F32" s="6">
        <f t="shared" si="0"/>
        <v>-2.7284841053187847E-12</v>
      </c>
      <c r="G32" s="9" t="s">
        <v>173</v>
      </c>
      <c r="H32" s="7" t="s">
        <v>263</v>
      </c>
      <c r="I32" s="4">
        <v>80</v>
      </c>
      <c r="J32" s="19">
        <v>5</v>
      </c>
      <c r="K32" s="16">
        <v>43717</v>
      </c>
    </row>
    <row r="33" spans="1:11" x14ac:dyDescent="0.25">
      <c r="A33" s="15">
        <v>43724</v>
      </c>
      <c r="B33" s="4">
        <v>161720</v>
      </c>
      <c r="C33" s="4" t="s">
        <v>172</v>
      </c>
      <c r="D33" s="77">
        <v>2352</v>
      </c>
      <c r="E33" s="5"/>
      <c r="F33" s="6">
        <f t="shared" si="0"/>
        <v>-2352.0000000000027</v>
      </c>
      <c r="G33" s="9" t="s">
        <v>177</v>
      </c>
      <c r="H33" s="7" t="s">
        <v>203</v>
      </c>
      <c r="I33" s="4">
        <v>495</v>
      </c>
      <c r="J33" s="19">
        <v>4</v>
      </c>
      <c r="K33" s="16">
        <v>43711</v>
      </c>
    </row>
    <row r="34" spans="1:11" x14ac:dyDescent="0.25">
      <c r="A34" s="15">
        <v>43724</v>
      </c>
      <c r="B34" s="4">
        <v>727220</v>
      </c>
      <c r="C34" s="4" t="s">
        <v>60</v>
      </c>
      <c r="D34" s="77"/>
      <c r="E34" s="77">
        <v>2352</v>
      </c>
      <c r="F34" s="6">
        <f t="shared" si="0"/>
        <v>0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43725</v>
      </c>
      <c r="B35" s="4">
        <v>727220</v>
      </c>
      <c r="C35" s="4" t="s">
        <v>60</v>
      </c>
      <c r="D35" s="77"/>
      <c r="E35" s="77">
        <v>19161.3</v>
      </c>
      <c r="F35" s="6">
        <f t="shared" si="0"/>
        <v>19161.3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43725</v>
      </c>
      <c r="B36" s="4">
        <v>300389</v>
      </c>
      <c r="C36" s="4" t="s">
        <v>59</v>
      </c>
      <c r="D36" s="77">
        <v>19161.3</v>
      </c>
      <c r="E36" s="5"/>
      <c r="F36" s="6">
        <f t="shared" si="0"/>
        <v>0</v>
      </c>
      <c r="G36" s="9" t="s">
        <v>173</v>
      </c>
      <c r="H36" s="7" t="s">
        <v>294</v>
      </c>
      <c r="I36" s="4">
        <v>38</v>
      </c>
      <c r="J36" s="19">
        <v>1</v>
      </c>
      <c r="K36" s="16">
        <v>43717</v>
      </c>
    </row>
    <row r="37" spans="1:11" x14ac:dyDescent="0.25">
      <c r="A37" s="15">
        <v>43728</v>
      </c>
      <c r="B37" s="4">
        <v>727220</v>
      </c>
      <c r="C37" s="4" t="s">
        <v>60</v>
      </c>
      <c r="D37" s="77"/>
      <c r="E37" s="77">
        <v>19886.96</v>
      </c>
      <c r="F37" s="6">
        <f t="shared" si="0"/>
        <v>19886.96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43728</v>
      </c>
      <c r="B38" s="4">
        <v>426506</v>
      </c>
      <c r="C38" s="4" t="s">
        <v>53</v>
      </c>
      <c r="D38" s="77">
        <v>478.13</v>
      </c>
      <c r="E38" s="5"/>
      <c r="F38" s="6">
        <f t="shared" si="0"/>
        <v>19408.829999999998</v>
      </c>
      <c r="G38" s="9" t="s">
        <v>245</v>
      </c>
      <c r="H38" s="7" t="s">
        <v>224</v>
      </c>
      <c r="I38" s="4">
        <v>80</v>
      </c>
      <c r="J38" s="19">
        <v>1</v>
      </c>
      <c r="K38" s="16"/>
    </row>
    <row r="39" spans="1:11" x14ac:dyDescent="0.25">
      <c r="A39" s="15">
        <v>43728</v>
      </c>
      <c r="B39" s="4">
        <v>426669</v>
      </c>
      <c r="C39" s="4" t="s">
        <v>53</v>
      </c>
      <c r="D39" s="77">
        <v>107.8</v>
      </c>
      <c r="E39" s="5"/>
      <c r="F39" s="6">
        <f t="shared" si="0"/>
        <v>19301.03</v>
      </c>
      <c r="G39" s="9" t="s">
        <v>245</v>
      </c>
      <c r="H39" s="7" t="s">
        <v>224</v>
      </c>
      <c r="I39" s="4">
        <v>79</v>
      </c>
      <c r="J39" s="19">
        <v>1</v>
      </c>
      <c r="K39" s="16"/>
    </row>
    <row r="40" spans="1:11" x14ac:dyDescent="0.25">
      <c r="A40" s="15">
        <v>43728</v>
      </c>
      <c r="B40" s="4">
        <v>426769</v>
      </c>
      <c r="C40" s="4" t="s">
        <v>53</v>
      </c>
      <c r="D40" s="77">
        <v>3275.86</v>
      </c>
      <c r="E40" s="5"/>
      <c r="F40" s="6">
        <f t="shared" si="0"/>
        <v>16025.169999999998</v>
      </c>
      <c r="G40" s="9" t="s">
        <v>245</v>
      </c>
      <c r="H40" s="7" t="s">
        <v>224</v>
      </c>
      <c r="I40" s="4">
        <v>77</v>
      </c>
      <c r="J40" s="19">
        <v>1</v>
      </c>
      <c r="K40" s="16"/>
    </row>
    <row r="41" spans="1:11" x14ac:dyDescent="0.25">
      <c r="A41" s="15">
        <v>43728</v>
      </c>
      <c r="B41" s="4">
        <v>426601</v>
      </c>
      <c r="C41" s="4" t="s">
        <v>53</v>
      </c>
      <c r="D41" s="77">
        <v>3254.07</v>
      </c>
      <c r="E41" s="5"/>
      <c r="F41" s="6">
        <f t="shared" si="0"/>
        <v>12771.099999999999</v>
      </c>
      <c r="G41" s="9" t="s">
        <v>43</v>
      </c>
      <c r="H41" s="7" t="s">
        <v>134</v>
      </c>
      <c r="I41" s="4">
        <v>129</v>
      </c>
      <c r="J41" s="19">
        <v>1</v>
      </c>
      <c r="K41" s="16"/>
    </row>
    <row r="42" spans="1:11" x14ac:dyDescent="0.25">
      <c r="A42" s="15">
        <v>43728</v>
      </c>
      <c r="B42" s="4">
        <v>823176</v>
      </c>
      <c r="C42" s="4" t="s">
        <v>54</v>
      </c>
      <c r="D42" s="77">
        <v>11251.6</v>
      </c>
      <c r="E42" s="5"/>
      <c r="F42" s="6">
        <f t="shared" si="0"/>
        <v>1519.4999999999982</v>
      </c>
      <c r="G42" s="9" t="s">
        <v>29</v>
      </c>
      <c r="H42" s="7" t="s">
        <v>116</v>
      </c>
      <c r="I42" s="4">
        <v>17</v>
      </c>
      <c r="J42" s="19">
        <v>1</v>
      </c>
      <c r="K42" s="16"/>
    </row>
    <row r="43" spans="1:11" x14ac:dyDescent="0.25">
      <c r="A43" s="15">
        <v>43728</v>
      </c>
      <c r="B43" s="4">
        <v>426409</v>
      </c>
      <c r="C43" s="4" t="s">
        <v>53</v>
      </c>
      <c r="D43" s="77">
        <v>1022.7</v>
      </c>
      <c r="E43" s="5"/>
      <c r="F43" s="6">
        <f t="shared" si="0"/>
        <v>496.79999999999814</v>
      </c>
      <c r="G43" s="9" t="s">
        <v>236</v>
      </c>
      <c r="H43" s="7" t="s">
        <v>225</v>
      </c>
      <c r="I43" s="4">
        <v>128</v>
      </c>
      <c r="J43" s="19">
        <v>1</v>
      </c>
      <c r="K43" s="16"/>
    </row>
    <row r="44" spans="1:11" x14ac:dyDescent="0.25">
      <c r="A44" s="15">
        <v>43728</v>
      </c>
      <c r="B44" s="4">
        <v>668076</v>
      </c>
      <c r="C44" s="4" t="s">
        <v>52</v>
      </c>
      <c r="D44" s="77">
        <v>496.8</v>
      </c>
      <c r="E44" s="5"/>
      <c r="F44" s="6">
        <f t="shared" si="0"/>
        <v>-1.8758328224066645E-12</v>
      </c>
      <c r="G44" s="9" t="s">
        <v>149</v>
      </c>
      <c r="H44" s="7" t="s">
        <v>160</v>
      </c>
      <c r="I44" s="4">
        <v>1458753</v>
      </c>
      <c r="J44" s="19">
        <v>1</v>
      </c>
      <c r="K44" s="16"/>
    </row>
    <row r="45" spans="1:11" x14ac:dyDescent="0.25">
      <c r="A45" s="15">
        <v>43731</v>
      </c>
      <c r="B45" s="4">
        <v>300397</v>
      </c>
      <c r="C45" s="4" t="s">
        <v>57</v>
      </c>
      <c r="D45" s="77">
        <v>1956.6000000000001</v>
      </c>
      <c r="E45" s="5"/>
      <c r="F45" s="6">
        <f t="shared" si="0"/>
        <v>-1956.600000000002</v>
      </c>
      <c r="G45" s="9" t="s">
        <v>173</v>
      </c>
      <c r="H45" s="7" t="s">
        <v>271</v>
      </c>
      <c r="I45" s="4">
        <v>44</v>
      </c>
      <c r="J45" s="19">
        <v>4</v>
      </c>
      <c r="K45" s="16">
        <v>43714</v>
      </c>
    </row>
    <row r="46" spans="1:11" x14ac:dyDescent="0.25">
      <c r="A46" s="15">
        <v>43731</v>
      </c>
      <c r="B46" s="4">
        <v>727220</v>
      </c>
      <c r="C46" s="4" t="s">
        <v>60</v>
      </c>
      <c r="D46" s="77"/>
      <c r="E46" s="77">
        <v>1956.6000000000001</v>
      </c>
      <c r="F46" s="6">
        <f t="shared" si="0"/>
        <v>-1.8189894035458565E-12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43734</v>
      </c>
      <c r="B47" s="4">
        <v>727220</v>
      </c>
      <c r="C47" s="4" t="s">
        <v>60</v>
      </c>
      <c r="D47" s="77"/>
      <c r="E47" s="77">
        <v>18134.580000000002</v>
      </c>
      <c r="F47" s="6">
        <f t="shared" si="0"/>
        <v>18134.580000000002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43734</v>
      </c>
      <c r="B48" s="4">
        <v>261127</v>
      </c>
      <c r="C48" s="4" t="s">
        <v>47</v>
      </c>
      <c r="D48" s="77">
        <v>18134.580000000002</v>
      </c>
      <c r="E48" s="5"/>
      <c r="F48" s="6">
        <f t="shared" si="0"/>
        <v>0</v>
      </c>
      <c r="G48" s="9" t="s">
        <v>175</v>
      </c>
      <c r="H48" s="7"/>
      <c r="I48" s="4"/>
      <c r="J48" s="19"/>
      <c r="K48" s="16"/>
    </row>
    <row r="49" spans="1:11" x14ac:dyDescent="0.25">
      <c r="A49" s="15">
        <v>43738</v>
      </c>
      <c r="B49" s="4">
        <v>301537</v>
      </c>
      <c r="C49" s="4" t="s">
        <v>47</v>
      </c>
      <c r="D49" s="77">
        <v>11985.86</v>
      </c>
      <c r="E49" s="5"/>
      <c r="F49" s="6">
        <f t="shared" si="0"/>
        <v>-11985.86</v>
      </c>
      <c r="G49" s="9" t="s">
        <v>150</v>
      </c>
      <c r="H49" s="7"/>
      <c r="I49" s="4"/>
      <c r="J49" s="19"/>
      <c r="K49" s="16"/>
    </row>
    <row r="50" spans="1:11" x14ac:dyDescent="0.25">
      <c r="A50" s="15">
        <v>43738</v>
      </c>
      <c r="B50" s="4">
        <v>727220</v>
      </c>
      <c r="C50" s="4" t="s">
        <v>60</v>
      </c>
      <c r="D50" s="77"/>
      <c r="E50" s="77">
        <v>11985.86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/>
      <c r="B51" s="4"/>
      <c r="C51" s="4"/>
      <c r="D51" s="77"/>
      <c r="E51" s="5"/>
      <c r="F51" s="6"/>
      <c r="G51" s="9"/>
      <c r="H51" s="7"/>
      <c r="I51" s="4"/>
      <c r="J51" s="19"/>
      <c r="K51" s="16"/>
    </row>
    <row r="52" spans="1:11" ht="15.75" thickBot="1" x14ac:dyDescent="0.3">
      <c r="A52" s="152" t="s">
        <v>12</v>
      </c>
      <c r="B52" s="153"/>
      <c r="C52" s="21"/>
      <c r="D52" s="78">
        <f>SUM(D10:D51)</f>
        <v>445614.73</v>
      </c>
      <c r="E52" s="40">
        <f>SUM(E10:E51)</f>
        <v>445614.73</v>
      </c>
      <c r="F52" s="22">
        <f>F9-D52+E52</f>
        <v>0</v>
      </c>
      <c r="G52" s="10"/>
      <c r="H52" s="18"/>
      <c r="I52" s="17"/>
      <c r="J52" s="20"/>
      <c r="K52" s="25"/>
    </row>
    <row r="53" spans="1:11" x14ac:dyDescent="0.25">
      <c r="A53" s="38" t="s">
        <v>23</v>
      </c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 x14ac:dyDescent="0.25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5" spans="1:11" x14ac:dyDescent="0.25">
      <c r="A55" s="38"/>
      <c r="B55" s="3"/>
      <c r="C55" s="3"/>
      <c r="D55" s="75"/>
      <c r="E55" s="3"/>
      <c r="F55" s="3"/>
      <c r="G55" s="3"/>
      <c r="H55" s="3"/>
      <c r="I55" s="3"/>
      <c r="J55" s="2"/>
      <c r="K55" s="24"/>
    </row>
    <row r="57" spans="1:11" ht="46.5" customHeight="1" x14ac:dyDescent="0.25">
      <c r="A57" s="149" t="s">
        <v>123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/>
    <row r="59" spans="1:11" ht="18" customHeight="1" x14ac:dyDescent="0.3">
      <c r="A59" s="150" t="s">
        <v>291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</row>
    <row r="60" spans="1:11" x14ac:dyDescent="0.25">
      <c r="A60" s="3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154" t="s">
        <v>21</v>
      </c>
      <c r="B61" s="155"/>
      <c r="C61" s="155"/>
      <c r="D61" s="155"/>
      <c r="E61" s="156"/>
      <c r="F61" s="3"/>
      <c r="G61" s="157" t="s">
        <v>20</v>
      </c>
      <c r="H61" s="157"/>
      <c r="I61" s="157"/>
      <c r="J61" s="157"/>
      <c r="K61" s="24"/>
    </row>
    <row r="62" spans="1:11" x14ac:dyDescent="0.25">
      <c r="A62" s="28" t="s">
        <v>213</v>
      </c>
      <c r="B62" s="44"/>
      <c r="C62" s="44"/>
      <c r="D62" s="79"/>
      <c r="E62" s="33">
        <f t="shared" ref="E62:E98" si="1">SUMIF($G$8:$G$51,A62,$D$8:$D$51)</f>
        <v>0</v>
      </c>
      <c r="F62" s="3"/>
      <c r="G62" s="62" t="s">
        <v>146</v>
      </c>
      <c r="H62" s="26"/>
      <c r="I62" s="158">
        <f>SUMIF($G$8:$G$51,G62,$E$8:$E$51)</f>
        <v>293392.95</v>
      </c>
      <c r="J62" s="159"/>
      <c r="K62" s="24"/>
    </row>
    <row r="63" spans="1:11" x14ac:dyDescent="0.25">
      <c r="A63" s="27" t="s">
        <v>148</v>
      </c>
      <c r="B63" s="63"/>
      <c r="C63" s="63"/>
      <c r="D63" s="80"/>
      <c r="E63" s="29">
        <f t="shared" si="1"/>
        <v>197442</v>
      </c>
      <c r="F63" s="3"/>
      <c r="G63" s="160" t="s">
        <v>144</v>
      </c>
      <c r="H63" s="161"/>
      <c r="I63" s="158">
        <f>SUMIF($G$8:$G$51,G63,$E$8:$E$51)</f>
        <v>152221.78000000003</v>
      </c>
      <c r="J63" s="159"/>
      <c r="K63" s="24"/>
    </row>
    <row r="64" spans="1:11" x14ac:dyDescent="0.25">
      <c r="A64" s="27" t="s">
        <v>173</v>
      </c>
      <c r="B64" s="63"/>
      <c r="C64" s="63"/>
      <c r="D64" s="80"/>
      <c r="E64" s="29">
        <f t="shared" si="1"/>
        <v>79668.800000000003</v>
      </c>
      <c r="F64" s="3"/>
      <c r="G64" s="160" t="s">
        <v>212</v>
      </c>
      <c r="H64" s="161"/>
      <c r="I64" s="158">
        <f>SUMIF($G$8:$G$51,G64,$E$8:$E$51)</f>
        <v>0</v>
      </c>
      <c r="J64" s="159"/>
      <c r="K64" s="24"/>
    </row>
    <row r="65" spans="1:11" x14ac:dyDescent="0.25">
      <c r="A65" s="27" t="s">
        <v>176</v>
      </c>
      <c r="B65" s="63"/>
      <c r="C65" s="63"/>
      <c r="D65" s="80"/>
      <c r="E65" s="29">
        <f t="shared" si="1"/>
        <v>0</v>
      </c>
      <c r="F65" s="3"/>
      <c r="G65" s="160" t="s">
        <v>214</v>
      </c>
      <c r="H65" s="161"/>
      <c r="I65" s="158">
        <f>SUMIF($G$8:$G$51,G65,$E$8:$E$51)</f>
        <v>0</v>
      </c>
      <c r="J65" s="159"/>
      <c r="K65" s="24"/>
    </row>
    <row r="66" spans="1:11" x14ac:dyDescent="0.25">
      <c r="A66" s="27" t="s">
        <v>223</v>
      </c>
      <c r="B66" s="63"/>
      <c r="C66" s="63"/>
      <c r="D66" s="80"/>
      <c r="E66" s="29">
        <f t="shared" si="1"/>
        <v>0</v>
      </c>
      <c r="F66" s="3"/>
      <c r="G66" s="62"/>
      <c r="H66" s="26"/>
      <c r="I66" s="158">
        <f>SUMIF($G$8:$G$51,G66,$E$8:$E$51)</f>
        <v>0</v>
      </c>
      <c r="J66" s="159"/>
      <c r="K66" s="24"/>
    </row>
    <row r="67" spans="1:11" x14ac:dyDescent="0.25">
      <c r="A67" s="27" t="s">
        <v>174</v>
      </c>
      <c r="B67" s="63"/>
      <c r="C67" s="63"/>
      <c r="D67" s="80"/>
      <c r="E67" s="29">
        <f t="shared" si="1"/>
        <v>13038.58</v>
      </c>
      <c r="F67" s="3"/>
      <c r="G67" s="47" t="s">
        <v>22</v>
      </c>
      <c r="H67" s="48"/>
      <c r="I67" s="164">
        <f>SUM(I62:J66)</f>
        <v>445614.73000000004</v>
      </c>
      <c r="J67" s="165"/>
      <c r="K67" s="61">
        <f>E52-I67</f>
        <v>0</v>
      </c>
    </row>
    <row r="68" spans="1:11" x14ac:dyDescent="0.25">
      <c r="A68" s="62" t="s">
        <v>201</v>
      </c>
      <c r="B68" s="63"/>
      <c r="C68" s="63"/>
      <c r="D68" s="80"/>
      <c r="E68" s="29">
        <f t="shared" si="1"/>
        <v>0</v>
      </c>
      <c r="F68" s="3"/>
      <c r="G68" s="70"/>
      <c r="H68" s="45"/>
      <c r="I68" s="69"/>
      <c r="J68" s="71"/>
      <c r="K68" s="24"/>
    </row>
    <row r="69" spans="1:11" x14ac:dyDescent="0.25">
      <c r="A69" s="27" t="s">
        <v>234</v>
      </c>
      <c r="B69" s="63"/>
      <c r="C69" s="63"/>
      <c r="D69" s="80"/>
      <c r="E69" s="29">
        <f t="shared" si="1"/>
        <v>4960.2700000000004</v>
      </c>
      <c r="F69" s="3"/>
      <c r="G69" s="36" t="s">
        <v>64</v>
      </c>
      <c r="H69" s="37"/>
      <c r="I69" s="66"/>
      <c r="J69" s="67"/>
    </row>
    <row r="70" spans="1:11" x14ac:dyDescent="0.25">
      <c r="A70" s="27" t="s">
        <v>25</v>
      </c>
      <c r="B70" s="63"/>
      <c r="C70" s="63"/>
      <c r="D70" s="80"/>
      <c r="E70" s="29">
        <f t="shared" si="1"/>
        <v>0</v>
      </c>
      <c r="F70" s="3"/>
      <c r="G70" s="134" t="s">
        <v>19</v>
      </c>
      <c r="H70" s="135"/>
      <c r="I70" s="158">
        <f>'CEF Agosto 2019'!I81:J81</f>
        <v>258461.49999999991</v>
      </c>
      <c r="J70" s="159"/>
    </row>
    <row r="71" spans="1:11" x14ac:dyDescent="0.25">
      <c r="A71" s="27" t="s">
        <v>233</v>
      </c>
      <c r="B71" s="63"/>
      <c r="C71" s="63"/>
      <c r="D71" s="80"/>
      <c r="E71" s="29">
        <f t="shared" si="1"/>
        <v>95258.46</v>
      </c>
      <c r="F71" s="3"/>
      <c r="G71" s="27" t="s">
        <v>148</v>
      </c>
      <c r="H71" s="135"/>
      <c r="I71" s="158">
        <f>SUMIF($G$8:$G$51,G71,$D$8:$D$51)</f>
        <v>197442</v>
      </c>
      <c r="J71" s="159"/>
    </row>
    <row r="72" spans="1:11" x14ac:dyDescent="0.25">
      <c r="A72" s="27" t="s">
        <v>199</v>
      </c>
      <c r="B72" s="63"/>
      <c r="C72" s="63"/>
      <c r="D72" s="80"/>
      <c r="E72" s="29">
        <f t="shared" si="1"/>
        <v>0</v>
      </c>
      <c r="F72" s="3"/>
      <c r="G72" s="160" t="s">
        <v>144</v>
      </c>
      <c r="H72" s="161"/>
      <c r="I72" s="158">
        <f>-SUMIF($G$8:$G$51,G72,$E$8:$E$51)</f>
        <v>-152221.78000000003</v>
      </c>
      <c r="J72" s="159"/>
    </row>
    <row r="73" spans="1:11" x14ac:dyDescent="0.25">
      <c r="A73" s="27" t="s">
        <v>29</v>
      </c>
      <c r="B73" s="63"/>
      <c r="C73" s="63"/>
      <c r="D73" s="80"/>
      <c r="E73" s="29">
        <f t="shared" si="1"/>
        <v>11251.6</v>
      </c>
      <c r="F73" s="3"/>
      <c r="G73" s="134" t="s">
        <v>30</v>
      </c>
      <c r="H73" s="135"/>
      <c r="I73" s="158">
        <v>1409.3</v>
      </c>
      <c r="J73" s="159"/>
    </row>
    <row r="74" spans="1:11" x14ac:dyDescent="0.25">
      <c r="A74" s="27" t="s">
        <v>245</v>
      </c>
      <c r="B74" s="63"/>
      <c r="C74" s="63"/>
      <c r="D74" s="80"/>
      <c r="E74" s="29">
        <f t="shared" si="1"/>
        <v>3861.79</v>
      </c>
      <c r="F74" s="3"/>
      <c r="G74" s="30"/>
      <c r="H74" s="31"/>
      <c r="I74" s="162"/>
      <c r="J74" s="163"/>
    </row>
    <row r="75" spans="1:11" x14ac:dyDescent="0.25">
      <c r="A75" s="27" t="s">
        <v>236</v>
      </c>
      <c r="B75" s="63"/>
      <c r="C75" s="63"/>
      <c r="D75" s="80"/>
      <c r="E75" s="29">
        <f t="shared" si="1"/>
        <v>1022.7</v>
      </c>
      <c r="F75" s="3"/>
      <c r="G75" s="32" t="s">
        <v>18</v>
      </c>
      <c r="H75" s="31"/>
      <c r="I75" s="176">
        <f>SUM(I70:J73)</f>
        <v>305091.01999999984</v>
      </c>
      <c r="J75" s="177"/>
    </row>
    <row r="76" spans="1:11" x14ac:dyDescent="0.25">
      <c r="A76" s="27" t="s">
        <v>198</v>
      </c>
      <c r="B76" s="63"/>
      <c r="C76" s="63"/>
      <c r="D76" s="80"/>
      <c r="E76" s="29">
        <f t="shared" si="1"/>
        <v>2195.1</v>
      </c>
      <c r="F76" s="3"/>
      <c r="G76" s="49"/>
      <c r="H76" s="41"/>
      <c r="I76" s="41"/>
      <c r="J76" s="133"/>
      <c r="K76" s="24"/>
    </row>
    <row r="77" spans="1:11" x14ac:dyDescent="0.25">
      <c r="A77" s="27" t="s">
        <v>211</v>
      </c>
      <c r="B77" s="63"/>
      <c r="C77" s="63"/>
      <c r="D77" s="80"/>
      <c r="E77" s="29">
        <f t="shared" si="1"/>
        <v>0</v>
      </c>
      <c r="F77" s="3"/>
      <c r="G77" s="53" t="s">
        <v>62</v>
      </c>
      <c r="H77" s="54"/>
      <c r="I77" s="178"/>
      <c r="J77" s="179"/>
      <c r="K77" s="24"/>
    </row>
    <row r="78" spans="1:11" x14ac:dyDescent="0.25">
      <c r="A78" s="27" t="s">
        <v>28</v>
      </c>
      <c r="B78" s="63"/>
      <c r="C78" s="63"/>
      <c r="D78" s="80"/>
      <c r="E78" s="29">
        <f t="shared" si="1"/>
        <v>0</v>
      </c>
      <c r="F78" s="3"/>
      <c r="G78" s="57" t="s">
        <v>19</v>
      </c>
      <c r="H78" s="58"/>
      <c r="I78" s="170">
        <f>'CEF Março 2019'!I88:J88</f>
        <v>0</v>
      </c>
      <c r="J78" s="171"/>
      <c r="K78" s="24"/>
    </row>
    <row r="79" spans="1:11" x14ac:dyDescent="0.25">
      <c r="A79" s="27" t="s">
        <v>149</v>
      </c>
      <c r="B79" s="63"/>
      <c r="C79" s="63"/>
      <c r="D79" s="80"/>
      <c r="E79" s="29">
        <f t="shared" si="1"/>
        <v>496.8</v>
      </c>
      <c r="F79" s="3"/>
      <c r="G79" s="27" t="s">
        <v>48</v>
      </c>
      <c r="H79" s="135"/>
      <c r="I79" s="158">
        <f>SUMIF($G$8:$G$51,G79,$E$8:$E$51)</f>
        <v>0</v>
      </c>
      <c r="J79" s="159"/>
      <c r="K79" s="24"/>
    </row>
    <row r="80" spans="1:11" x14ac:dyDescent="0.25">
      <c r="A80" s="27" t="s">
        <v>200</v>
      </c>
      <c r="B80" s="63"/>
      <c r="C80" s="63"/>
      <c r="D80" s="80"/>
      <c r="E80" s="29">
        <f t="shared" si="1"/>
        <v>0</v>
      </c>
      <c r="F80" s="3"/>
      <c r="G80" s="134" t="s">
        <v>14</v>
      </c>
      <c r="H80" s="135"/>
      <c r="I80" s="158">
        <f>-SUMIF($G$8:$G$51,G80,$D$8:$D$51)</f>
        <v>0</v>
      </c>
      <c r="J80" s="159"/>
      <c r="K80" s="24"/>
    </row>
    <row r="81" spans="1:13" x14ac:dyDescent="0.25">
      <c r="A81" s="27" t="s">
        <v>150</v>
      </c>
      <c r="B81" s="41"/>
      <c r="C81" s="41"/>
      <c r="D81" s="80"/>
      <c r="E81" s="29">
        <f t="shared" si="1"/>
        <v>11985.86</v>
      </c>
      <c r="F81" s="3"/>
      <c r="G81" s="30"/>
      <c r="H81" s="31"/>
      <c r="I81" s="162"/>
      <c r="J81" s="163"/>
      <c r="K81" s="24"/>
    </row>
    <row r="82" spans="1:13" x14ac:dyDescent="0.25">
      <c r="A82" s="27" t="s">
        <v>49</v>
      </c>
      <c r="B82" s="63"/>
      <c r="C82" s="63"/>
      <c r="D82" s="80"/>
      <c r="E82" s="29">
        <f t="shared" si="1"/>
        <v>0</v>
      </c>
      <c r="F82" s="3"/>
      <c r="G82" s="32" t="s">
        <v>17</v>
      </c>
      <c r="H82" s="31"/>
      <c r="I82" s="164">
        <f>SUM(I78:J81)</f>
        <v>0</v>
      </c>
      <c r="J82" s="165"/>
      <c r="K82" s="24"/>
    </row>
    <row r="83" spans="1:13" x14ac:dyDescent="0.25">
      <c r="A83" s="27" t="s">
        <v>175</v>
      </c>
      <c r="B83" s="63"/>
      <c r="C83" s="63"/>
      <c r="D83" s="80"/>
      <c r="E83" s="29">
        <f t="shared" si="1"/>
        <v>18134.580000000002</v>
      </c>
      <c r="F83" s="3"/>
      <c r="G83" s="49"/>
      <c r="H83" s="41"/>
      <c r="I83" s="41"/>
      <c r="J83" s="133"/>
      <c r="K83" s="24"/>
    </row>
    <row r="84" spans="1:13" x14ac:dyDescent="0.25">
      <c r="A84" s="27" t="s">
        <v>235</v>
      </c>
      <c r="B84" s="63"/>
      <c r="C84" s="63"/>
      <c r="D84" s="80"/>
      <c r="E84" s="29">
        <f t="shared" si="1"/>
        <v>493.12</v>
      </c>
      <c r="F84" s="3"/>
      <c r="G84" s="36" t="s">
        <v>16</v>
      </c>
      <c r="H84" s="37"/>
      <c r="I84" s="66"/>
      <c r="J84" s="67"/>
      <c r="K84" s="24"/>
    </row>
    <row r="85" spans="1:13" x14ac:dyDescent="0.25">
      <c r="A85" s="27" t="s">
        <v>43</v>
      </c>
      <c r="B85" s="63"/>
      <c r="C85" s="63"/>
      <c r="D85" s="80"/>
      <c r="E85" s="29">
        <f t="shared" si="1"/>
        <v>3254.07</v>
      </c>
      <c r="F85" s="3"/>
      <c r="G85" s="134" t="s">
        <v>19</v>
      </c>
      <c r="H85" s="135"/>
      <c r="I85" s="172">
        <f>'CEF Agosto 2019'!I95:J95</f>
        <v>62677.369999999763</v>
      </c>
      <c r="J85" s="173"/>
      <c r="K85" s="24"/>
    </row>
    <row r="86" spans="1:13" x14ac:dyDescent="0.25">
      <c r="A86" s="27" t="s">
        <v>237</v>
      </c>
      <c r="B86" s="63"/>
      <c r="C86" s="63"/>
      <c r="D86" s="80"/>
      <c r="E86" s="29">
        <f t="shared" si="1"/>
        <v>0</v>
      </c>
      <c r="F86" s="3"/>
      <c r="G86" s="134" t="s">
        <v>42</v>
      </c>
      <c r="H86" s="135"/>
      <c r="I86" s="174">
        <f>249997.75+16000+16408.72+10986.48</f>
        <v>293392.94999999995</v>
      </c>
      <c r="J86" s="175"/>
      <c r="K86" s="24"/>
    </row>
    <row r="87" spans="1:13" x14ac:dyDescent="0.25">
      <c r="A87" s="27" t="s">
        <v>285</v>
      </c>
      <c r="B87" s="63"/>
      <c r="C87" s="63"/>
      <c r="D87" s="80"/>
      <c r="E87" s="29">
        <f t="shared" si="1"/>
        <v>0</v>
      </c>
      <c r="F87" s="3"/>
      <c r="G87" s="134" t="s">
        <v>146</v>
      </c>
      <c r="H87" s="135"/>
      <c r="I87" s="158">
        <f>-SUMIF($G$8:$G$51,G87,$E$8:$E$51)</f>
        <v>-293392.95</v>
      </c>
      <c r="J87" s="159"/>
      <c r="K87" s="24"/>
    </row>
    <row r="88" spans="1:13" x14ac:dyDescent="0.25">
      <c r="A88" s="27" t="s">
        <v>145</v>
      </c>
      <c r="B88" s="63"/>
      <c r="C88" s="63"/>
      <c r="D88" s="80"/>
      <c r="E88" s="29">
        <f t="shared" si="1"/>
        <v>0</v>
      </c>
      <c r="F88" s="3"/>
      <c r="G88" s="30"/>
      <c r="H88" s="31"/>
      <c r="I88" s="168"/>
      <c r="J88" s="169"/>
      <c r="K88" s="24"/>
    </row>
    <row r="89" spans="1:13" x14ac:dyDescent="0.25">
      <c r="A89" s="27" t="s">
        <v>34</v>
      </c>
      <c r="B89" s="63"/>
      <c r="C89" s="63"/>
      <c r="D89" s="80"/>
      <c r="E89" s="29">
        <f t="shared" si="1"/>
        <v>0</v>
      </c>
      <c r="F89" s="3"/>
      <c r="G89" s="32" t="s">
        <v>18</v>
      </c>
      <c r="H89" s="31"/>
      <c r="I89" s="176">
        <f>SUM(I85:J88)</f>
        <v>62677.369999999704</v>
      </c>
      <c r="J89" s="177"/>
      <c r="K89" s="24"/>
      <c r="M89" s="39"/>
    </row>
    <row r="90" spans="1:13" x14ac:dyDescent="0.25">
      <c r="A90" s="27" t="s">
        <v>177</v>
      </c>
      <c r="B90" s="63"/>
      <c r="C90" s="63"/>
      <c r="D90" s="80"/>
      <c r="E90" s="29">
        <f t="shared" si="1"/>
        <v>2352</v>
      </c>
      <c r="F90" s="3"/>
      <c r="G90" s="27"/>
      <c r="H90" s="26"/>
      <c r="I90" s="26"/>
      <c r="J90" s="42"/>
      <c r="K90" s="24"/>
    </row>
    <row r="91" spans="1:13" x14ac:dyDescent="0.25">
      <c r="A91" s="27" t="s">
        <v>72</v>
      </c>
      <c r="B91" s="63"/>
      <c r="C91" s="63"/>
      <c r="D91" s="80"/>
      <c r="E91" s="29">
        <f t="shared" si="1"/>
        <v>99</v>
      </c>
      <c r="F91" s="3"/>
      <c r="G91" s="53" t="s">
        <v>39</v>
      </c>
      <c r="H91" s="54"/>
      <c r="I91" s="54"/>
      <c r="J91" s="55"/>
      <c r="K91" s="24"/>
    </row>
    <row r="92" spans="1:13" x14ac:dyDescent="0.25">
      <c r="A92" s="27" t="s">
        <v>268</v>
      </c>
      <c r="B92" s="63"/>
      <c r="C92" s="63"/>
      <c r="D92" s="80"/>
      <c r="E92" s="29">
        <f t="shared" si="1"/>
        <v>0</v>
      </c>
      <c r="F92" s="3"/>
      <c r="G92" s="28" t="s">
        <v>40</v>
      </c>
      <c r="H92" s="34"/>
      <c r="I92" s="170">
        <f>'CEF Agosto 2019'!I102:J102</f>
        <v>18134.580000000013</v>
      </c>
      <c r="J92" s="171"/>
      <c r="K92" s="24"/>
    </row>
    <row r="93" spans="1:13" x14ac:dyDescent="0.25">
      <c r="A93" s="27" t="s">
        <v>120</v>
      </c>
      <c r="B93" s="63"/>
      <c r="C93" s="63"/>
      <c r="D93" s="80"/>
      <c r="E93" s="29">
        <f t="shared" si="1"/>
        <v>0</v>
      </c>
      <c r="F93" s="3"/>
      <c r="G93" s="27" t="s">
        <v>295</v>
      </c>
      <c r="H93" s="41"/>
      <c r="I93" s="158">
        <v>17976.080000000002</v>
      </c>
      <c r="J93" s="159"/>
      <c r="K93" s="24"/>
    </row>
    <row r="94" spans="1:13" x14ac:dyDescent="0.25">
      <c r="A94" s="27" t="s">
        <v>292</v>
      </c>
      <c r="B94" s="63"/>
      <c r="C94" s="63"/>
      <c r="D94" s="80"/>
      <c r="E94" s="29">
        <f t="shared" si="1"/>
        <v>100</v>
      </c>
      <c r="F94" s="3"/>
      <c r="G94" s="27"/>
      <c r="H94" s="56"/>
      <c r="I94" s="158"/>
      <c r="J94" s="159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9" t="s">
        <v>175</v>
      </c>
      <c r="H95" s="60"/>
      <c r="I95" s="168">
        <f>-SUMIF($G$8:$G$51,G95,$D$8:$D$51)</f>
        <v>-18134.580000000002</v>
      </c>
      <c r="J95" s="169"/>
      <c r="K95" s="24"/>
    </row>
    <row r="96" spans="1:13" x14ac:dyDescent="0.25">
      <c r="A96" s="62"/>
      <c r="B96" s="63"/>
      <c r="C96" s="63"/>
      <c r="D96" s="80"/>
      <c r="E96" s="29">
        <f t="shared" si="1"/>
        <v>0</v>
      </c>
      <c r="F96" s="3"/>
      <c r="G96" s="47" t="s">
        <v>17</v>
      </c>
      <c r="H96" s="48"/>
      <c r="I96" s="164">
        <f>SUM(I92:J95)</f>
        <v>17976.080000000016</v>
      </c>
      <c r="J96" s="165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49"/>
      <c r="H97" s="41"/>
      <c r="I97" s="41"/>
      <c r="J97" s="133"/>
      <c r="K97" s="24"/>
    </row>
    <row r="98" spans="1:11" x14ac:dyDescent="0.25">
      <c r="A98" s="27"/>
      <c r="B98" s="63"/>
      <c r="C98" s="63"/>
      <c r="D98" s="80"/>
      <c r="E98" s="29">
        <f t="shared" si="1"/>
        <v>0</v>
      </c>
      <c r="F98" s="3"/>
      <c r="G98" s="50" t="s">
        <v>41</v>
      </c>
      <c r="H98" s="51"/>
      <c r="I98" s="51"/>
      <c r="J98" s="52"/>
      <c r="K98" s="24"/>
    </row>
    <row r="99" spans="1:11" x14ac:dyDescent="0.25">
      <c r="A99" s="30"/>
      <c r="B99" s="85"/>
      <c r="C99" s="85"/>
      <c r="D99" s="86"/>
      <c r="E99" s="87"/>
      <c r="F99" s="3"/>
      <c r="G99" s="27" t="s">
        <v>296</v>
      </c>
      <c r="H99" s="135"/>
      <c r="I99" s="174">
        <v>32132.27</v>
      </c>
      <c r="J99" s="175"/>
      <c r="K99" s="24"/>
    </row>
    <row r="100" spans="1:11" x14ac:dyDescent="0.25">
      <c r="A100" s="166" t="s">
        <v>22</v>
      </c>
      <c r="B100" s="167"/>
      <c r="C100" s="167"/>
      <c r="D100" s="81"/>
      <c r="E100" s="35">
        <f>SUM(E62:E98)</f>
        <v>445614.73</v>
      </c>
      <c r="F100" s="3"/>
      <c r="G100" s="27"/>
      <c r="H100" s="135"/>
      <c r="I100" s="174"/>
      <c r="J100" s="175"/>
      <c r="K100" s="24"/>
    </row>
    <row r="101" spans="1:11" x14ac:dyDescent="0.25">
      <c r="E101" s="46">
        <f>D52-E100</f>
        <v>0</v>
      </c>
      <c r="F101" s="3"/>
      <c r="G101" s="27"/>
      <c r="H101" s="41"/>
      <c r="I101" s="182"/>
      <c r="J101" s="183"/>
      <c r="K101" s="24"/>
    </row>
    <row r="102" spans="1:11" x14ac:dyDescent="0.25">
      <c r="F102" s="3"/>
      <c r="G102" s="89" t="s">
        <v>18</v>
      </c>
      <c r="H102" s="88"/>
      <c r="I102" s="164">
        <f>SUM(I99:J101)</f>
        <v>32132.27</v>
      </c>
      <c r="J102" s="165"/>
      <c r="K102" s="24"/>
    </row>
    <row r="103" spans="1:11" x14ac:dyDescent="0.25">
      <c r="A103" s="27"/>
      <c r="B103" s="63"/>
      <c r="C103" s="63"/>
      <c r="D103" s="80"/>
      <c r="K103" s="24"/>
    </row>
    <row r="104" spans="1:11" x14ac:dyDescent="0.25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 x14ac:dyDescent="0.25">
      <c r="D105" s="126"/>
      <c r="F105" s="3"/>
      <c r="G105" s="45"/>
      <c r="H105" s="45"/>
      <c r="I105" s="69"/>
      <c r="J105" s="69"/>
      <c r="K105" s="24"/>
    </row>
    <row r="107" spans="1:11" x14ac:dyDescent="0.25">
      <c r="E107" s="46"/>
    </row>
    <row r="108" spans="1:11" x14ac:dyDescent="0.25">
      <c r="E108" s="46"/>
    </row>
    <row r="111" spans="1:11" x14ac:dyDescent="0.25">
      <c r="E111" s="46"/>
    </row>
  </sheetData>
  <mergeCells count="46">
    <mergeCell ref="A100:C100"/>
    <mergeCell ref="I100:J100"/>
    <mergeCell ref="I101:J101"/>
    <mergeCell ref="I102:J102"/>
    <mergeCell ref="I92:J92"/>
    <mergeCell ref="I93:J93"/>
    <mergeCell ref="I94:J94"/>
    <mergeCell ref="I95:J95"/>
    <mergeCell ref="I96:J96"/>
    <mergeCell ref="I99:J99"/>
    <mergeCell ref="I89:J89"/>
    <mergeCell ref="I75:J75"/>
    <mergeCell ref="I77:J77"/>
    <mergeCell ref="I78:J78"/>
    <mergeCell ref="I79:J79"/>
    <mergeCell ref="I80:J80"/>
    <mergeCell ref="I81:J81"/>
    <mergeCell ref="I82:J82"/>
    <mergeCell ref="I85:J85"/>
    <mergeCell ref="I86:J86"/>
    <mergeCell ref="I87:J87"/>
    <mergeCell ref="I88:J88"/>
    <mergeCell ref="I74:J74"/>
    <mergeCell ref="G64:H64"/>
    <mergeCell ref="I64:J64"/>
    <mergeCell ref="G65:H65"/>
    <mergeCell ref="I65:J65"/>
    <mergeCell ref="I66:J66"/>
    <mergeCell ref="I67:J67"/>
    <mergeCell ref="I70:J70"/>
    <mergeCell ref="I71:J71"/>
    <mergeCell ref="G72:H72"/>
    <mergeCell ref="I72:J72"/>
    <mergeCell ref="I73:J73"/>
    <mergeCell ref="A59:K59"/>
    <mergeCell ref="A61:E61"/>
    <mergeCell ref="G61:J61"/>
    <mergeCell ref="I62:J62"/>
    <mergeCell ref="G63:H63"/>
    <mergeCell ref="I63:J63"/>
    <mergeCell ref="A57:K57"/>
    <mergeCell ref="A2:K2"/>
    <mergeCell ref="A4:K4"/>
    <mergeCell ref="A6:F6"/>
    <mergeCell ref="G6:K6"/>
    <mergeCell ref="A52:B5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M115"/>
  <sheetViews>
    <sheetView workbookViewId="0">
      <selection activeCell="I89" sqref="I89:J89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297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Setembro 2019'!F52</f>
        <v>0</v>
      </c>
      <c r="G9" s="9"/>
      <c r="H9" s="7"/>
      <c r="I9" s="4"/>
      <c r="J9" s="19"/>
      <c r="K9" s="16"/>
    </row>
    <row r="10" spans="1:11" x14ac:dyDescent="0.25">
      <c r="A10" s="15">
        <v>43739</v>
      </c>
      <c r="B10" s="4">
        <v>727220</v>
      </c>
      <c r="C10" s="4" t="s">
        <v>60</v>
      </c>
      <c r="D10" s="77"/>
      <c r="E10" s="77">
        <v>17158.47</v>
      </c>
      <c r="F10" s="6">
        <f t="shared" ref="F10:F54" si="0">F9-D10+E10</f>
        <v>17158.47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43739</v>
      </c>
      <c r="B11" s="4">
        <v>300398</v>
      </c>
      <c r="C11" s="4" t="s">
        <v>57</v>
      </c>
      <c r="D11" s="77">
        <v>2233.9299999999998</v>
      </c>
      <c r="E11" s="5"/>
      <c r="F11" s="6">
        <f t="shared" si="0"/>
        <v>14924.54</v>
      </c>
      <c r="G11" s="9" t="s">
        <v>234</v>
      </c>
      <c r="H11" s="7" t="s">
        <v>91</v>
      </c>
      <c r="I11" s="4"/>
      <c r="J11" s="19"/>
      <c r="K11" s="16"/>
    </row>
    <row r="12" spans="1:11" x14ac:dyDescent="0.25">
      <c r="A12" s="15">
        <v>43739</v>
      </c>
      <c r="B12" s="4">
        <v>11634</v>
      </c>
      <c r="C12" s="4" t="s">
        <v>52</v>
      </c>
      <c r="D12" s="77">
        <v>12750</v>
      </c>
      <c r="E12" s="5"/>
      <c r="F12" s="6">
        <f t="shared" si="0"/>
        <v>2174.5400000000009</v>
      </c>
      <c r="G12" s="9" t="s">
        <v>174</v>
      </c>
      <c r="H12" s="7" t="s">
        <v>45</v>
      </c>
      <c r="I12" s="4">
        <v>398035</v>
      </c>
      <c r="J12" s="19">
        <v>19</v>
      </c>
      <c r="K12" s="16">
        <v>43742</v>
      </c>
    </row>
    <row r="13" spans="1:11" x14ac:dyDescent="0.25">
      <c r="A13" s="15">
        <v>43739</v>
      </c>
      <c r="B13" s="4">
        <v>300399</v>
      </c>
      <c r="C13" s="4" t="s">
        <v>57</v>
      </c>
      <c r="D13" s="77">
        <v>2174.54</v>
      </c>
      <c r="E13" s="5"/>
      <c r="F13" s="6">
        <f t="shared" si="0"/>
        <v>9.0949470177292824E-13</v>
      </c>
      <c r="G13" s="9" t="s">
        <v>234</v>
      </c>
      <c r="H13" s="7" t="s">
        <v>104</v>
      </c>
      <c r="I13" s="4"/>
      <c r="J13" s="19"/>
      <c r="K13" s="16"/>
    </row>
    <row r="14" spans="1:11" x14ac:dyDescent="0.25">
      <c r="A14" s="15">
        <v>43741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43741</v>
      </c>
      <c r="B15" s="4">
        <v>20</v>
      </c>
      <c r="C15" s="4" t="s">
        <v>197</v>
      </c>
      <c r="D15" s="77">
        <v>36.5</v>
      </c>
      <c r="E15" s="5"/>
      <c r="F15" s="6">
        <f t="shared" si="0"/>
        <v>206038.43</v>
      </c>
      <c r="G15" s="9" t="s">
        <v>72</v>
      </c>
      <c r="H15" s="7"/>
      <c r="I15" s="4"/>
      <c r="J15" s="19"/>
      <c r="K15" s="16"/>
    </row>
    <row r="16" spans="1:11" x14ac:dyDescent="0.25">
      <c r="A16" s="15">
        <v>43741</v>
      </c>
      <c r="B16" s="4">
        <v>1</v>
      </c>
      <c r="C16" s="4" t="s">
        <v>37</v>
      </c>
      <c r="D16" s="77"/>
      <c r="E16" s="77">
        <v>87318.02</v>
      </c>
      <c r="F16" s="6">
        <f t="shared" si="0"/>
        <v>293356.45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43742</v>
      </c>
      <c r="B17" s="4">
        <v>41534</v>
      </c>
      <c r="C17" s="4" t="s">
        <v>172</v>
      </c>
      <c r="D17" s="77">
        <v>3052.89</v>
      </c>
      <c r="E17" s="5"/>
      <c r="F17" s="6">
        <f t="shared" si="0"/>
        <v>290303.56</v>
      </c>
      <c r="G17" s="9" t="s">
        <v>285</v>
      </c>
      <c r="H17" s="7"/>
      <c r="I17" s="4"/>
      <c r="J17" s="19"/>
      <c r="K17" s="16"/>
    </row>
    <row r="18" spans="1:11" x14ac:dyDescent="0.25">
      <c r="A18" s="15">
        <v>43742</v>
      </c>
      <c r="B18" s="4">
        <v>309379</v>
      </c>
      <c r="C18" s="4" t="s">
        <v>171</v>
      </c>
      <c r="D18" s="77">
        <v>94770.55</v>
      </c>
      <c r="E18" s="5"/>
      <c r="F18" s="6">
        <f t="shared" si="0"/>
        <v>195533.01</v>
      </c>
      <c r="G18" s="9" t="s">
        <v>233</v>
      </c>
      <c r="H18" s="7"/>
      <c r="I18" s="4"/>
      <c r="J18" s="19"/>
      <c r="K18" s="16"/>
    </row>
    <row r="19" spans="1:11" x14ac:dyDescent="0.25">
      <c r="A19" s="15">
        <v>43742</v>
      </c>
      <c r="B19" s="4">
        <v>300201</v>
      </c>
      <c r="C19" s="4" t="s">
        <v>57</v>
      </c>
      <c r="D19" s="77">
        <v>58.7</v>
      </c>
      <c r="E19" s="5"/>
      <c r="F19" s="6">
        <f t="shared" si="0"/>
        <v>195474.31</v>
      </c>
      <c r="G19" s="9" t="s">
        <v>237</v>
      </c>
      <c r="H19" s="7" t="s">
        <v>301</v>
      </c>
      <c r="I19" s="4">
        <v>16</v>
      </c>
      <c r="J19" s="19">
        <v>1</v>
      </c>
      <c r="K19" s="16">
        <v>43713</v>
      </c>
    </row>
    <row r="20" spans="1:11" x14ac:dyDescent="0.25">
      <c r="A20" s="15">
        <v>43742</v>
      </c>
      <c r="B20" s="4">
        <v>193898</v>
      </c>
      <c r="C20" s="4" t="s">
        <v>55</v>
      </c>
      <c r="D20" s="77">
        <v>493.12</v>
      </c>
      <c r="E20" s="5"/>
      <c r="F20" s="6">
        <f t="shared" si="0"/>
        <v>194981.19</v>
      </c>
      <c r="G20" s="9" t="s">
        <v>235</v>
      </c>
      <c r="H20" s="7" t="s">
        <v>238</v>
      </c>
      <c r="I20" s="4">
        <v>10</v>
      </c>
      <c r="J20" s="19">
        <v>1</v>
      </c>
      <c r="K20" s="16"/>
    </row>
    <row r="21" spans="1:11" x14ac:dyDescent="0.25">
      <c r="A21" s="15">
        <v>43742</v>
      </c>
      <c r="B21" s="4">
        <v>577450</v>
      </c>
      <c r="C21" s="4" t="s">
        <v>38</v>
      </c>
      <c r="D21" s="77">
        <v>190.95000000000002</v>
      </c>
      <c r="E21" s="5"/>
      <c r="F21" s="6">
        <f t="shared" si="0"/>
        <v>194790.24</v>
      </c>
      <c r="G21" s="9" t="s">
        <v>25</v>
      </c>
      <c r="H21" s="7" t="s">
        <v>27</v>
      </c>
      <c r="I21" s="4">
        <v>7012362</v>
      </c>
      <c r="J21" s="19">
        <v>1</v>
      </c>
      <c r="K21" s="16"/>
    </row>
    <row r="22" spans="1:11" x14ac:dyDescent="0.25">
      <c r="A22" s="15">
        <v>43745</v>
      </c>
      <c r="B22" s="4">
        <v>727220</v>
      </c>
      <c r="C22" s="4" t="s">
        <v>60</v>
      </c>
      <c r="D22" s="77"/>
      <c r="E22" s="77">
        <v>1789.1200000000001</v>
      </c>
      <c r="F22" s="6">
        <f t="shared" si="0"/>
        <v>196579.36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43745</v>
      </c>
      <c r="B23" s="4">
        <v>92019</v>
      </c>
      <c r="C23" s="4" t="s">
        <v>187</v>
      </c>
      <c r="D23" s="77">
        <v>99</v>
      </c>
      <c r="E23" s="5"/>
      <c r="F23" s="6">
        <f t="shared" si="0"/>
        <v>196480.36</v>
      </c>
      <c r="G23" s="9" t="s">
        <v>72</v>
      </c>
      <c r="H23" s="7"/>
      <c r="I23" s="4"/>
      <c r="J23" s="19"/>
      <c r="K23" s="16"/>
    </row>
    <row r="24" spans="1:11" x14ac:dyDescent="0.25">
      <c r="A24" s="15">
        <v>43745</v>
      </c>
      <c r="B24" s="4">
        <v>300400</v>
      </c>
      <c r="C24" s="4" t="s">
        <v>57</v>
      </c>
      <c r="D24" s="77">
        <v>2480.36</v>
      </c>
      <c r="E24" s="5"/>
      <c r="F24" s="6">
        <f t="shared" si="0"/>
        <v>194000</v>
      </c>
      <c r="G24" s="9" t="s">
        <v>234</v>
      </c>
      <c r="H24" s="7" t="s">
        <v>113</v>
      </c>
      <c r="I24" s="4"/>
      <c r="J24" s="19"/>
      <c r="K24" s="16"/>
    </row>
    <row r="25" spans="1:11" x14ac:dyDescent="0.25">
      <c r="A25" s="15">
        <v>43745</v>
      </c>
      <c r="B25" s="4">
        <v>320076</v>
      </c>
      <c r="C25" s="4" t="s">
        <v>58</v>
      </c>
      <c r="D25" s="77">
        <v>194000</v>
      </c>
      <c r="E25" s="5"/>
      <c r="F25" s="6">
        <f t="shared" si="0"/>
        <v>0</v>
      </c>
      <c r="G25" s="9" t="s">
        <v>148</v>
      </c>
      <c r="H25" s="7"/>
      <c r="I25" s="4"/>
      <c r="J25" s="19"/>
      <c r="K25" s="16"/>
    </row>
    <row r="26" spans="1:11" x14ac:dyDescent="0.25">
      <c r="A26" s="15">
        <v>43748</v>
      </c>
      <c r="B26" s="4">
        <v>557589</v>
      </c>
      <c r="C26" s="4" t="s">
        <v>196</v>
      </c>
      <c r="D26" s="77">
        <v>1125.58</v>
      </c>
      <c r="E26" s="5"/>
      <c r="F26" s="6">
        <f t="shared" si="0"/>
        <v>-1125.58</v>
      </c>
      <c r="G26" s="9" t="s">
        <v>198</v>
      </c>
      <c r="H26" s="7" t="s">
        <v>202</v>
      </c>
      <c r="I26" s="4">
        <v>889283327</v>
      </c>
      <c r="J26" s="19">
        <v>1</v>
      </c>
      <c r="K26" s="16"/>
    </row>
    <row r="27" spans="1:11" x14ac:dyDescent="0.25">
      <c r="A27" s="15">
        <v>43748</v>
      </c>
      <c r="B27" s="4">
        <v>727220</v>
      </c>
      <c r="C27" s="4" t="s">
        <v>60</v>
      </c>
      <c r="D27" s="77"/>
      <c r="E27" s="77">
        <v>15203.08</v>
      </c>
      <c r="F27" s="6">
        <f t="shared" si="0"/>
        <v>14077.5</v>
      </c>
      <c r="G27" s="9" t="s">
        <v>144</v>
      </c>
      <c r="H27" s="7"/>
      <c r="I27" s="4"/>
      <c r="J27" s="19"/>
      <c r="K27" s="16"/>
    </row>
    <row r="28" spans="1:11" x14ac:dyDescent="0.25">
      <c r="A28" s="15">
        <v>43748</v>
      </c>
      <c r="B28" s="4">
        <v>300202</v>
      </c>
      <c r="C28" s="4" t="s">
        <v>57</v>
      </c>
      <c r="D28" s="77">
        <v>14077.5</v>
      </c>
      <c r="E28" s="5"/>
      <c r="F28" s="6">
        <f t="shared" si="0"/>
        <v>0</v>
      </c>
      <c r="G28" s="9" t="s">
        <v>173</v>
      </c>
      <c r="H28" s="7" t="s">
        <v>302</v>
      </c>
      <c r="I28" s="4">
        <v>248</v>
      </c>
      <c r="J28" s="19">
        <v>1</v>
      </c>
      <c r="K28" s="16">
        <v>43734</v>
      </c>
    </row>
    <row r="29" spans="1:11" x14ac:dyDescent="0.25">
      <c r="A29" s="15">
        <v>43752</v>
      </c>
      <c r="B29" s="4">
        <v>300206</v>
      </c>
      <c r="C29" s="4" t="s">
        <v>57</v>
      </c>
      <c r="D29" s="77">
        <v>4054.32</v>
      </c>
      <c r="E29" s="5"/>
      <c r="F29" s="6">
        <f t="shared" si="0"/>
        <v>-4054.32</v>
      </c>
      <c r="G29" s="9" t="s">
        <v>173</v>
      </c>
      <c r="H29" s="7" t="s">
        <v>302</v>
      </c>
      <c r="I29" s="4">
        <v>253</v>
      </c>
      <c r="J29" s="19">
        <v>1</v>
      </c>
      <c r="K29" s="16">
        <v>43746</v>
      </c>
    </row>
    <row r="30" spans="1:11" x14ac:dyDescent="0.25">
      <c r="A30" s="15">
        <v>43752</v>
      </c>
      <c r="B30" s="4">
        <v>300205</v>
      </c>
      <c r="C30" s="4" t="s">
        <v>57</v>
      </c>
      <c r="D30" s="77">
        <v>7849.4400000000005</v>
      </c>
      <c r="E30" s="5"/>
      <c r="F30" s="6">
        <f t="shared" si="0"/>
        <v>-11903.76</v>
      </c>
      <c r="G30" s="9" t="s">
        <v>173</v>
      </c>
      <c r="H30" s="7" t="s">
        <v>303</v>
      </c>
      <c r="I30" s="4">
        <v>1</v>
      </c>
      <c r="J30" s="19">
        <v>1</v>
      </c>
      <c r="K30" s="16">
        <v>43746</v>
      </c>
    </row>
    <row r="31" spans="1:11" x14ac:dyDescent="0.25">
      <c r="A31" s="15">
        <v>43752</v>
      </c>
      <c r="B31" s="4">
        <v>300216</v>
      </c>
      <c r="C31" s="4" t="s">
        <v>57</v>
      </c>
      <c r="D31" s="77">
        <v>15780.470000000001</v>
      </c>
      <c r="E31" s="5"/>
      <c r="F31" s="6">
        <f t="shared" si="0"/>
        <v>-27684.230000000003</v>
      </c>
      <c r="G31" s="9" t="s">
        <v>173</v>
      </c>
      <c r="H31" s="7" t="s">
        <v>128</v>
      </c>
      <c r="I31" s="4">
        <v>46</v>
      </c>
      <c r="J31" s="19">
        <v>13</v>
      </c>
      <c r="K31" s="16">
        <v>43747</v>
      </c>
    </row>
    <row r="32" spans="1:11" x14ac:dyDescent="0.25">
      <c r="A32" s="15">
        <v>43752</v>
      </c>
      <c r="B32" s="4">
        <v>300214</v>
      </c>
      <c r="C32" s="4" t="s">
        <v>57</v>
      </c>
      <c r="D32" s="77">
        <v>2095.1999999999998</v>
      </c>
      <c r="E32" s="5"/>
      <c r="F32" s="6">
        <f t="shared" si="0"/>
        <v>-29779.430000000004</v>
      </c>
      <c r="G32" s="9" t="s">
        <v>173</v>
      </c>
      <c r="H32" s="7" t="s">
        <v>239</v>
      </c>
      <c r="I32" s="4">
        <v>8</v>
      </c>
      <c r="J32" s="19">
        <v>8</v>
      </c>
      <c r="K32" s="16">
        <v>43740</v>
      </c>
    </row>
    <row r="33" spans="1:11" x14ac:dyDescent="0.25">
      <c r="A33" s="15">
        <v>43752</v>
      </c>
      <c r="B33" s="4">
        <v>300203</v>
      </c>
      <c r="C33" s="4" t="s">
        <v>57</v>
      </c>
      <c r="D33" s="77">
        <v>1956.6000000000001</v>
      </c>
      <c r="E33" s="5"/>
      <c r="F33" s="6">
        <f t="shared" si="0"/>
        <v>-31736.030000000002</v>
      </c>
      <c r="G33" s="9" t="s">
        <v>173</v>
      </c>
      <c r="H33" s="7" t="s">
        <v>271</v>
      </c>
      <c r="I33" s="4">
        <v>49</v>
      </c>
      <c r="J33" s="19">
        <v>5</v>
      </c>
      <c r="K33" s="16">
        <v>43742</v>
      </c>
    </row>
    <row r="34" spans="1:11" x14ac:dyDescent="0.25">
      <c r="A34" s="15">
        <v>43752</v>
      </c>
      <c r="B34" s="4">
        <v>300210</v>
      </c>
      <c r="C34" s="4" t="s">
        <v>57</v>
      </c>
      <c r="D34" s="77">
        <v>9509.08</v>
      </c>
      <c r="E34" s="5"/>
      <c r="F34" s="6">
        <f t="shared" si="0"/>
        <v>-41245.11</v>
      </c>
      <c r="G34" s="9" t="s">
        <v>173</v>
      </c>
      <c r="H34" s="7" t="s">
        <v>182</v>
      </c>
      <c r="I34" s="4">
        <v>38</v>
      </c>
      <c r="J34" s="19">
        <v>4</v>
      </c>
      <c r="K34" s="16">
        <v>43747</v>
      </c>
    </row>
    <row r="35" spans="1:11" x14ac:dyDescent="0.25">
      <c r="A35" s="15">
        <v>43752</v>
      </c>
      <c r="B35" s="4">
        <v>300213</v>
      </c>
      <c r="C35" s="4" t="s">
        <v>57</v>
      </c>
      <c r="D35" s="77">
        <v>4320</v>
      </c>
      <c r="E35" s="5"/>
      <c r="F35" s="6">
        <f t="shared" si="0"/>
        <v>-45565.11</v>
      </c>
      <c r="G35" s="9" t="s">
        <v>173</v>
      </c>
      <c r="H35" s="7" t="s">
        <v>263</v>
      </c>
      <c r="I35" s="4">
        <v>85</v>
      </c>
      <c r="J35" s="19">
        <v>6</v>
      </c>
      <c r="K35" s="16">
        <v>43746</v>
      </c>
    </row>
    <row r="36" spans="1:11" x14ac:dyDescent="0.25">
      <c r="A36" s="15">
        <v>43752</v>
      </c>
      <c r="B36" s="4">
        <v>300204</v>
      </c>
      <c r="C36" s="4" t="s">
        <v>57</v>
      </c>
      <c r="D36" s="77">
        <v>4605.54</v>
      </c>
      <c r="E36" s="5"/>
      <c r="F36" s="6">
        <f t="shared" si="0"/>
        <v>-50170.65</v>
      </c>
      <c r="G36" s="9" t="s">
        <v>173</v>
      </c>
      <c r="H36" s="7" t="s">
        <v>188</v>
      </c>
      <c r="I36" s="4">
        <v>14</v>
      </c>
      <c r="J36" s="19">
        <v>14</v>
      </c>
      <c r="K36" s="16">
        <v>43746</v>
      </c>
    </row>
    <row r="37" spans="1:11" x14ac:dyDescent="0.25">
      <c r="A37" s="15">
        <v>43752</v>
      </c>
      <c r="B37" s="4">
        <v>727220</v>
      </c>
      <c r="C37" s="4" t="s">
        <v>60</v>
      </c>
      <c r="D37" s="77"/>
      <c r="E37" s="77">
        <v>80067.19</v>
      </c>
      <c r="F37" s="6">
        <f t="shared" si="0"/>
        <v>29896.54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43752</v>
      </c>
      <c r="B38" s="4">
        <v>300209</v>
      </c>
      <c r="C38" s="4" t="s">
        <v>57</v>
      </c>
      <c r="D38" s="77">
        <v>13289.16</v>
      </c>
      <c r="E38" s="5"/>
      <c r="F38" s="6">
        <f t="shared" si="0"/>
        <v>16607.38</v>
      </c>
      <c r="G38" s="9" t="s">
        <v>173</v>
      </c>
      <c r="H38" s="7" t="s">
        <v>127</v>
      </c>
      <c r="I38" s="4">
        <v>76</v>
      </c>
      <c r="J38" s="19">
        <v>6</v>
      </c>
      <c r="K38" s="16">
        <v>43747</v>
      </c>
    </row>
    <row r="39" spans="1:11" x14ac:dyDescent="0.25">
      <c r="A39" s="15">
        <v>43752</v>
      </c>
      <c r="B39" s="4">
        <v>300208</v>
      </c>
      <c r="C39" s="4" t="s">
        <v>57</v>
      </c>
      <c r="D39" s="77">
        <v>16607.38</v>
      </c>
      <c r="E39" s="5"/>
      <c r="F39" s="6">
        <f t="shared" si="0"/>
        <v>0</v>
      </c>
      <c r="G39" s="9" t="s">
        <v>173</v>
      </c>
      <c r="H39" s="7" t="s">
        <v>204</v>
      </c>
      <c r="I39" s="4">
        <v>29</v>
      </c>
      <c r="J39" s="19">
        <v>2</v>
      </c>
      <c r="K39" s="16">
        <v>43746</v>
      </c>
    </row>
    <row r="40" spans="1:11" x14ac:dyDescent="0.25">
      <c r="A40" s="15">
        <v>43753</v>
      </c>
      <c r="B40" s="4">
        <v>151655</v>
      </c>
      <c r="C40" s="4" t="s">
        <v>172</v>
      </c>
      <c r="D40" s="77">
        <v>2352</v>
      </c>
      <c r="E40" s="5"/>
      <c r="F40" s="6">
        <f t="shared" si="0"/>
        <v>-2352</v>
      </c>
      <c r="G40" s="9" t="s">
        <v>177</v>
      </c>
      <c r="H40" s="7" t="s">
        <v>203</v>
      </c>
      <c r="I40" s="4">
        <v>509</v>
      </c>
      <c r="J40" s="19">
        <v>5</v>
      </c>
      <c r="K40" s="16">
        <v>43739</v>
      </c>
    </row>
    <row r="41" spans="1:11" x14ac:dyDescent="0.25">
      <c r="A41" s="15">
        <v>43753</v>
      </c>
      <c r="B41" s="4">
        <v>727220</v>
      </c>
      <c r="C41" s="4" t="s">
        <v>60</v>
      </c>
      <c r="D41" s="77"/>
      <c r="E41" s="77">
        <v>2352</v>
      </c>
      <c r="F41" s="6">
        <f t="shared" si="0"/>
        <v>0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43754</v>
      </c>
      <c r="B42" s="4">
        <v>300215</v>
      </c>
      <c r="C42" s="4" t="s">
        <v>59</v>
      </c>
      <c r="D42" s="77">
        <v>15400</v>
      </c>
      <c r="E42" s="5"/>
      <c r="F42" s="6">
        <f t="shared" si="0"/>
        <v>-15400</v>
      </c>
      <c r="G42" s="9" t="s">
        <v>173</v>
      </c>
      <c r="H42" s="7" t="s">
        <v>294</v>
      </c>
      <c r="I42" s="4">
        <v>39</v>
      </c>
      <c r="J42" s="19">
        <v>2</v>
      </c>
      <c r="K42" s="16">
        <v>43746</v>
      </c>
    </row>
    <row r="43" spans="1:11" x14ac:dyDescent="0.25">
      <c r="A43" s="15">
        <v>43754</v>
      </c>
      <c r="B43" s="4">
        <v>727220</v>
      </c>
      <c r="C43" s="4" t="s">
        <v>60</v>
      </c>
      <c r="D43" s="77"/>
      <c r="E43" s="77">
        <v>15400</v>
      </c>
      <c r="F43" s="6">
        <f t="shared" si="0"/>
        <v>0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43756</v>
      </c>
      <c r="B44" s="4">
        <v>433615</v>
      </c>
      <c r="C44" s="4" t="s">
        <v>53</v>
      </c>
      <c r="D44" s="77">
        <v>1600.07</v>
      </c>
      <c r="E44" s="5"/>
      <c r="F44" s="6">
        <f t="shared" si="0"/>
        <v>-1600.07</v>
      </c>
      <c r="G44" s="9" t="s">
        <v>43</v>
      </c>
      <c r="H44" s="7" t="s">
        <v>134</v>
      </c>
      <c r="I44" s="4">
        <v>140</v>
      </c>
      <c r="J44" s="19">
        <v>1</v>
      </c>
      <c r="K44" s="16"/>
    </row>
    <row r="45" spans="1:11" x14ac:dyDescent="0.25">
      <c r="A45" s="15">
        <v>43756</v>
      </c>
      <c r="B45" s="4">
        <v>433945</v>
      </c>
      <c r="C45" s="4" t="s">
        <v>53</v>
      </c>
      <c r="D45" s="77">
        <v>3370.87</v>
      </c>
      <c r="E45" s="5"/>
      <c r="F45" s="6">
        <f t="shared" si="0"/>
        <v>-4970.9399999999996</v>
      </c>
      <c r="G45" s="9" t="s">
        <v>245</v>
      </c>
      <c r="H45" s="7" t="s">
        <v>224</v>
      </c>
      <c r="I45" s="4">
        <v>86</v>
      </c>
      <c r="J45" s="19">
        <v>1</v>
      </c>
      <c r="K45" s="16"/>
    </row>
    <row r="46" spans="1:11" x14ac:dyDescent="0.25">
      <c r="A46" s="15">
        <v>43756</v>
      </c>
      <c r="B46" s="4">
        <v>181458</v>
      </c>
      <c r="C46" s="4" t="s">
        <v>47</v>
      </c>
      <c r="D46" s="77">
        <v>17976.080000000002</v>
      </c>
      <c r="E46" s="5"/>
      <c r="F46" s="6">
        <f t="shared" si="0"/>
        <v>-22947.02</v>
      </c>
      <c r="G46" s="9" t="s">
        <v>175</v>
      </c>
      <c r="H46" s="7"/>
      <c r="I46" s="4"/>
      <c r="J46" s="19"/>
      <c r="K46" s="16"/>
    </row>
    <row r="47" spans="1:11" x14ac:dyDescent="0.25">
      <c r="A47" s="15">
        <v>43756</v>
      </c>
      <c r="B47" s="4">
        <v>433772</v>
      </c>
      <c r="C47" s="4" t="s">
        <v>53</v>
      </c>
      <c r="D47" s="77">
        <v>741.15</v>
      </c>
      <c r="E47" s="5"/>
      <c r="F47" s="6">
        <f t="shared" si="0"/>
        <v>-23688.170000000002</v>
      </c>
      <c r="G47" s="9" t="s">
        <v>236</v>
      </c>
      <c r="H47" s="7" t="s">
        <v>225</v>
      </c>
      <c r="I47" s="4">
        <v>139</v>
      </c>
      <c r="J47" s="19">
        <v>1</v>
      </c>
      <c r="K47" s="16"/>
    </row>
    <row r="48" spans="1:11" x14ac:dyDescent="0.25">
      <c r="A48" s="15">
        <v>43756</v>
      </c>
      <c r="B48" s="4">
        <v>434120</v>
      </c>
      <c r="C48" s="4" t="s">
        <v>53</v>
      </c>
      <c r="D48" s="77">
        <v>64.680000000000007</v>
      </c>
      <c r="E48" s="5"/>
      <c r="F48" s="6">
        <f t="shared" si="0"/>
        <v>-23752.850000000002</v>
      </c>
      <c r="G48" s="9" t="s">
        <v>245</v>
      </c>
      <c r="H48" s="7" t="s">
        <v>224</v>
      </c>
      <c r="I48" s="4">
        <v>90</v>
      </c>
      <c r="J48" s="19">
        <v>1</v>
      </c>
      <c r="K48" s="16"/>
    </row>
    <row r="49" spans="1:11" x14ac:dyDescent="0.25">
      <c r="A49" s="15">
        <v>43756</v>
      </c>
      <c r="B49" s="4">
        <v>830241</v>
      </c>
      <c r="C49" s="4" t="s">
        <v>54</v>
      </c>
      <c r="D49" s="77">
        <v>8094.31</v>
      </c>
      <c r="E49" s="5"/>
      <c r="F49" s="6">
        <f t="shared" si="0"/>
        <v>-31847.160000000003</v>
      </c>
      <c r="G49" s="9" t="s">
        <v>29</v>
      </c>
      <c r="H49" s="7" t="s">
        <v>116</v>
      </c>
      <c r="I49" s="4">
        <v>18</v>
      </c>
      <c r="J49" s="19">
        <v>1</v>
      </c>
      <c r="K49" s="16"/>
    </row>
    <row r="50" spans="1:11" x14ac:dyDescent="0.25">
      <c r="A50" s="15">
        <v>43756</v>
      </c>
      <c r="B50" s="4">
        <v>727220</v>
      </c>
      <c r="C50" s="4" t="s">
        <v>60</v>
      </c>
      <c r="D50" s="77"/>
      <c r="E50" s="77">
        <v>31847.16</v>
      </c>
      <c r="F50" s="6">
        <f t="shared" si="0"/>
        <v>0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43759</v>
      </c>
      <c r="B51" s="4">
        <v>727220</v>
      </c>
      <c r="C51" s="4" t="s">
        <v>60</v>
      </c>
      <c r="D51" s="77"/>
      <c r="E51" s="77">
        <v>469.2</v>
      </c>
      <c r="F51" s="6">
        <f t="shared" si="0"/>
        <v>469.2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43759</v>
      </c>
      <c r="B52" s="4">
        <v>867098</v>
      </c>
      <c r="C52" s="4" t="s">
        <v>52</v>
      </c>
      <c r="D52" s="77">
        <v>469.2</v>
      </c>
      <c r="E52" s="5"/>
      <c r="F52" s="6">
        <f t="shared" si="0"/>
        <v>0</v>
      </c>
      <c r="G52" s="9" t="s">
        <v>149</v>
      </c>
      <c r="H52" s="7" t="s">
        <v>160</v>
      </c>
      <c r="I52" s="4">
        <v>1478451</v>
      </c>
      <c r="J52" s="19">
        <v>1</v>
      </c>
      <c r="K52" s="16"/>
    </row>
    <row r="53" spans="1:11" x14ac:dyDescent="0.25">
      <c r="A53" s="15">
        <v>43768</v>
      </c>
      <c r="B53" s="4">
        <v>727220</v>
      </c>
      <c r="C53" s="4" t="s">
        <v>60</v>
      </c>
      <c r="D53" s="77"/>
      <c r="E53" s="77">
        <v>2180.4</v>
      </c>
      <c r="F53" s="6">
        <f t="shared" si="0"/>
        <v>2180.4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43768</v>
      </c>
      <c r="B54" s="4">
        <v>300218</v>
      </c>
      <c r="C54" s="4" t="s">
        <v>57</v>
      </c>
      <c r="D54" s="77">
        <v>2180.4</v>
      </c>
      <c r="E54" s="5"/>
      <c r="F54" s="6">
        <f t="shared" si="0"/>
        <v>0</v>
      </c>
      <c r="G54" s="9" t="s">
        <v>173</v>
      </c>
      <c r="H54" s="7" t="s">
        <v>304</v>
      </c>
      <c r="I54" s="4">
        <v>709</v>
      </c>
      <c r="J54" s="19">
        <v>1</v>
      </c>
      <c r="K54" s="16">
        <v>43749</v>
      </c>
    </row>
    <row r="55" spans="1:11" x14ac:dyDescent="0.25">
      <c r="A55" s="15"/>
      <c r="B55" s="4"/>
      <c r="C55" s="4"/>
      <c r="D55" s="77"/>
      <c r="E55" s="5"/>
      <c r="F55" s="6"/>
      <c r="G55" s="9"/>
      <c r="H55" s="7"/>
      <c r="I55" s="4"/>
      <c r="J55" s="19"/>
      <c r="K55" s="16"/>
    </row>
    <row r="56" spans="1:11" ht="15.75" thickBot="1" x14ac:dyDescent="0.3">
      <c r="A56" s="152" t="s">
        <v>12</v>
      </c>
      <c r="B56" s="153"/>
      <c r="C56" s="21"/>
      <c r="D56" s="78">
        <f>SUM(D10:D55)</f>
        <v>459859.57</v>
      </c>
      <c r="E56" s="40">
        <f>SUM(E10:E55)</f>
        <v>459859.57</v>
      </c>
      <c r="F56" s="22">
        <f>F9-D56+E56</f>
        <v>0</v>
      </c>
      <c r="G56" s="10"/>
      <c r="H56" s="18"/>
      <c r="I56" s="17"/>
      <c r="J56" s="20"/>
      <c r="K56" s="25"/>
    </row>
    <row r="57" spans="1:11" x14ac:dyDescent="0.25">
      <c r="A57" s="38" t="s">
        <v>23</v>
      </c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38"/>
      <c r="B58" s="3"/>
      <c r="C58" s="3"/>
      <c r="D58" s="75"/>
      <c r="E58" s="3"/>
      <c r="F58" s="3"/>
      <c r="G58" s="3"/>
      <c r="H58" s="3"/>
      <c r="I58" s="3"/>
      <c r="J58" s="2"/>
      <c r="K58" s="24"/>
    </row>
    <row r="59" spans="1:11" x14ac:dyDescent="0.25">
      <c r="A59" s="38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1" spans="1:11" ht="46.5" customHeight="1" x14ac:dyDescent="0.25">
      <c r="A61" s="149" t="s">
        <v>123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</row>
    <row r="62" spans="1:11" ht="18" customHeight="1" x14ac:dyDescent="0.25"/>
    <row r="63" spans="1:11" ht="18" customHeight="1" x14ac:dyDescent="0.3">
      <c r="A63" s="150" t="s">
        <v>298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</row>
    <row r="64" spans="1:11" x14ac:dyDescent="0.25">
      <c r="A64" s="3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5" spans="1:13" x14ac:dyDescent="0.25">
      <c r="A65" s="154" t="s">
        <v>21</v>
      </c>
      <c r="B65" s="155"/>
      <c r="C65" s="155"/>
      <c r="D65" s="155"/>
      <c r="E65" s="156"/>
      <c r="F65" s="3"/>
      <c r="G65" s="157" t="s">
        <v>20</v>
      </c>
      <c r="H65" s="157"/>
      <c r="I65" s="157"/>
      <c r="J65" s="157"/>
      <c r="K65" s="24"/>
    </row>
    <row r="66" spans="1:13" x14ac:dyDescent="0.25">
      <c r="A66" s="28" t="s">
        <v>213</v>
      </c>
      <c r="B66" s="44"/>
      <c r="C66" s="44"/>
      <c r="D66" s="79"/>
      <c r="E66" s="33">
        <f t="shared" ref="E66:E102" si="1">SUMIF($G$8:$G$55,A66,$D$8:$D$55)</f>
        <v>0</v>
      </c>
      <c r="F66" s="3"/>
      <c r="G66" s="62" t="s">
        <v>146</v>
      </c>
      <c r="H66" s="26"/>
      <c r="I66" s="158">
        <f>SUMIF($G$8:$G$55,G66,$E$8:$E$55)</f>
        <v>293392.95</v>
      </c>
      <c r="J66" s="159"/>
      <c r="K66" s="24"/>
    </row>
    <row r="67" spans="1:13" x14ac:dyDescent="0.25">
      <c r="A67" s="27" t="s">
        <v>148</v>
      </c>
      <c r="B67" s="63"/>
      <c r="C67" s="63"/>
      <c r="D67" s="80"/>
      <c r="E67" s="29">
        <f t="shared" si="1"/>
        <v>194000</v>
      </c>
      <c r="F67" s="3"/>
      <c r="G67" s="160" t="s">
        <v>144</v>
      </c>
      <c r="H67" s="161"/>
      <c r="I67" s="158">
        <f>SUMIF($G$8:$G$55,G67,$E$8:$E$55)</f>
        <v>166466.62</v>
      </c>
      <c r="J67" s="159"/>
      <c r="K67" s="24"/>
    </row>
    <row r="68" spans="1:13" x14ac:dyDescent="0.25">
      <c r="A68" s="27" t="s">
        <v>173</v>
      </c>
      <c r="B68" s="63"/>
      <c r="C68" s="63"/>
      <c r="D68" s="80"/>
      <c r="E68" s="29">
        <f t="shared" si="1"/>
        <v>111725.09</v>
      </c>
      <c r="F68" s="3"/>
      <c r="G68" s="160" t="s">
        <v>212</v>
      </c>
      <c r="H68" s="161"/>
      <c r="I68" s="158">
        <f>SUMIF($G$8:$G$55,G68,$E$8:$E$55)</f>
        <v>0</v>
      </c>
      <c r="J68" s="159"/>
      <c r="K68" s="24"/>
      <c r="M68" s="136" t="s">
        <v>305</v>
      </c>
    </row>
    <row r="69" spans="1:13" x14ac:dyDescent="0.25">
      <c r="A69" s="27" t="s">
        <v>176</v>
      </c>
      <c r="B69" s="63"/>
      <c r="C69" s="63"/>
      <c r="D69" s="80"/>
      <c r="E69" s="29">
        <f t="shared" si="1"/>
        <v>0</v>
      </c>
      <c r="F69" s="3"/>
      <c r="G69" s="160" t="s">
        <v>214</v>
      </c>
      <c r="H69" s="161"/>
      <c r="I69" s="158">
        <f>SUMIF($G$8:$G$55,G69,$E$8:$E$55)</f>
        <v>0</v>
      </c>
      <c r="J69" s="159"/>
      <c r="K69" s="24"/>
    </row>
    <row r="70" spans="1:13" x14ac:dyDescent="0.25">
      <c r="A70" s="27" t="s">
        <v>223</v>
      </c>
      <c r="B70" s="63"/>
      <c r="C70" s="63"/>
      <c r="D70" s="80"/>
      <c r="E70" s="29">
        <f t="shared" si="1"/>
        <v>0</v>
      </c>
      <c r="F70" s="3"/>
      <c r="G70" s="62"/>
      <c r="H70" s="26"/>
      <c r="I70" s="158">
        <f>SUMIF($G$8:$G$55,G70,$E$8:$E$55)</f>
        <v>0</v>
      </c>
      <c r="J70" s="159"/>
      <c r="K70" s="24"/>
    </row>
    <row r="71" spans="1:13" x14ac:dyDescent="0.25">
      <c r="A71" s="27" t="s">
        <v>174</v>
      </c>
      <c r="B71" s="63"/>
      <c r="C71" s="63"/>
      <c r="D71" s="80"/>
      <c r="E71" s="29">
        <f t="shared" si="1"/>
        <v>12750</v>
      </c>
      <c r="F71" s="3"/>
      <c r="G71" s="47" t="s">
        <v>22</v>
      </c>
      <c r="H71" s="48"/>
      <c r="I71" s="164">
        <f>SUM(I66:J70)</f>
        <v>459859.57</v>
      </c>
      <c r="J71" s="165"/>
      <c r="K71" s="61">
        <f>E56-I71</f>
        <v>0</v>
      </c>
    </row>
    <row r="72" spans="1:13" x14ac:dyDescent="0.25">
      <c r="A72" s="62" t="s">
        <v>201</v>
      </c>
      <c r="B72" s="63"/>
      <c r="C72" s="63"/>
      <c r="D72" s="80"/>
      <c r="E72" s="29">
        <f t="shared" si="1"/>
        <v>0</v>
      </c>
      <c r="F72" s="3"/>
      <c r="G72" s="70"/>
      <c r="H72" s="45"/>
      <c r="I72" s="69"/>
      <c r="J72" s="71"/>
      <c r="K72" s="24"/>
    </row>
    <row r="73" spans="1:13" x14ac:dyDescent="0.25">
      <c r="A73" s="27" t="s">
        <v>234</v>
      </c>
      <c r="B73" s="63"/>
      <c r="C73" s="63"/>
      <c r="D73" s="80"/>
      <c r="E73" s="29">
        <f t="shared" si="1"/>
        <v>6888.83</v>
      </c>
      <c r="F73" s="3"/>
      <c r="G73" s="36" t="s">
        <v>64</v>
      </c>
      <c r="H73" s="37"/>
      <c r="I73" s="66"/>
      <c r="J73" s="67"/>
    </row>
    <row r="74" spans="1:13" x14ac:dyDescent="0.25">
      <c r="A74" s="27" t="s">
        <v>25</v>
      </c>
      <c r="B74" s="63"/>
      <c r="C74" s="63"/>
      <c r="D74" s="80"/>
      <c r="E74" s="29">
        <f t="shared" si="1"/>
        <v>190.95000000000002</v>
      </c>
      <c r="F74" s="3"/>
      <c r="G74" s="138" t="s">
        <v>19</v>
      </c>
      <c r="H74" s="139"/>
      <c r="I74" s="158">
        <f>'CEF Setembro 2019'!I75:J75</f>
        <v>305091.01999999984</v>
      </c>
      <c r="J74" s="159"/>
    </row>
    <row r="75" spans="1:13" x14ac:dyDescent="0.25">
      <c r="A75" s="27" t="s">
        <v>233</v>
      </c>
      <c r="B75" s="63"/>
      <c r="C75" s="63"/>
      <c r="D75" s="80"/>
      <c r="E75" s="29">
        <f t="shared" si="1"/>
        <v>94770.55</v>
      </c>
      <c r="F75" s="3"/>
      <c r="G75" s="27" t="s">
        <v>148</v>
      </c>
      <c r="H75" s="139"/>
      <c r="I75" s="158">
        <f>SUMIF($G$8:$G$55,G75,$D$8:$D$55)</f>
        <v>194000</v>
      </c>
      <c r="J75" s="159"/>
    </row>
    <row r="76" spans="1:13" x14ac:dyDescent="0.25">
      <c r="A76" s="27" t="s">
        <v>199</v>
      </c>
      <c r="B76" s="63"/>
      <c r="C76" s="63"/>
      <c r="D76" s="80"/>
      <c r="E76" s="29">
        <f t="shared" si="1"/>
        <v>0</v>
      </c>
      <c r="F76" s="3"/>
      <c r="G76" s="160" t="s">
        <v>144</v>
      </c>
      <c r="H76" s="161"/>
      <c r="I76" s="158">
        <f>-SUMIF($G$8:$G$55,G76,$E$8:$E$55)</f>
        <v>-166466.62</v>
      </c>
      <c r="J76" s="159"/>
    </row>
    <row r="77" spans="1:13" x14ac:dyDescent="0.25">
      <c r="A77" s="27" t="s">
        <v>29</v>
      </c>
      <c r="B77" s="63"/>
      <c r="C77" s="63"/>
      <c r="D77" s="80"/>
      <c r="E77" s="29">
        <f t="shared" si="1"/>
        <v>8094.31</v>
      </c>
      <c r="F77" s="3"/>
      <c r="G77" s="138" t="s">
        <v>30</v>
      </c>
      <c r="H77" s="139"/>
      <c r="I77" s="158">
        <v>1611.41</v>
      </c>
      <c r="J77" s="159"/>
    </row>
    <row r="78" spans="1:13" x14ac:dyDescent="0.25">
      <c r="A78" s="27" t="s">
        <v>245</v>
      </c>
      <c r="B78" s="63"/>
      <c r="C78" s="63"/>
      <c r="D78" s="80"/>
      <c r="E78" s="29">
        <f t="shared" si="1"/>
        <v>3435.5499999999997</v>
      </c>
      <c r="F78" s="3"/>
      <c r="G78" s="30"/>
      <c r="H78" s="31"/>
      <c r="I78" s="162"/>
      <c r="J78" s="163"/>
    </row>
    <row r="79" spans="1:13" x14ac:dyDescent="0.25">
      <c r="A79" s="27" t="s">
        <v>236</v>
      </c>
      <c r="B79" s="63"/>
      <c r="C79" s="63"/>
      <c r="D79" s="80"/>
      <c r="E79" s="29">
        <f t="shared" si="1"/>
        <v>741.15</v>
      </c>
      <c r="F79" s="3"/>
      <c r="G79" s="32" t="s">
        <v>18</v>
      </c>
      <c r="H79" s="31"/>
      <c r="I79" s="176">
        <f>SUM(I74:J77)</f>
        <v>334235.80999999982</v>
      </c>
      <c r="J79" s="177"/>
    </row>
    <row r="80" spans="1:13" x14ac:dyDescent="0.25">
      <c r="A80" s="27" t="s">
        <v>198</v>
      </c>
      <c r="B80" s="63"/>
      <c r="C80" s="63"/>
      <c r="D80" s="80"/>
      <c r="E80" s="29">
        <f t="shared" si="1"/>
        <v>1125.58</v>
      </c>
      <c r="F80" s="3"/>
      <c r="G80" s="49"/>
      <c r="H80" s="41"/>
      <c r="I80" s="41"/>
      <c r="J80" s="137"/>
      <c r="K80" s="24"/>
    </row>
    <row r="81" spans="1:13" x14ac:dyDescent="0.25">
      <c r="A81" s="27" t="s">
        <v>211</v>
      </c>
      <c r="B81" s="63"/>
      <c r="C81" s="63"/>
      <c r="D81" s="80"/>
      <c r="E81" s="29">
        <f t="shared" si="1"/>
        <v>0</v>
      </c>
      <c r="F81" s="3"/>
      <c r="G81" s="53" t="s">
        <v>62</v>
      </c>
      <c r="H81" s="54"/>
      <c r="I81" s="178"/>
      <c r="J81" s="179"/>
      <c r="K81" s="24"/>
    </row>
    <row r="82" spans="1:13" x14ac:dyDescent="0.25">
      <c r="A82" s="27" t="s">
        <v>28</v>
      </c>
      <c r="B82" s="63"/>
      <c r="C82" s="63"/>
      <c r="D82" s="80"/>
      <c r="E82" s="29">
        <f t="shared" si="1"/>
        <v>0</v>
      </c>
      <c r="F82" s="3"/>
      <c r="G82" s="57" t="s">
        <v>19</v>
      </c>
      <c r="H82" s="58"/>
      <c r="I82" s="170">
        <f>'CEF Março 2019'!I88:J88</f>
        <v>0</v>
      </c>
      <c r="J82" s="171"/>
      <c r="K82" s="24"/>
    </row>
    <row r="83" spans="1:13" x14ac:dyDescent="0.25">
      <c r="A83" s="27" t="s">
        <v>149</v>
      </c>
      <c r="B83" s="63"/>
      <c r="C83" s="63"/>
      <c r="D83" s="80"/>
      <c r="E83" s="29">
        <f t="shared" si="1"/>
        <v>469.2</v>
      </c>
      <c r="F83" s="3"/>
      <c r="G83" s="27" t="s">
        <v>48</v>
      </c>
      <c r="H83" s="139"/>
      <c r="I83" s="158">
        <f>SUMIF($G$8:$G$55,G83,$E$8:$E$55)</f>
        <v>0</v>
      </c>
      <c r="J83" s="159"/>
      <c r="K83" s="24"/>
    </row>
    <row r="84" spans="1:13" x14ac:dyDescent="0.25">
      <c r="A84" s="27" t="s">
        <v>200</v>
      </c>
      <c r="B84" s="63"/>
      <c r="C84" s="63"/>
      <c r="D84" s="80"/>
      <c r="E84" s="29">
        <f t="shared" si="1"/>
        <v>0</v>
      </c>
      <c r="F84" s="3"/>
      <c r="G84" s="138" t="s">
        <v>14</v>
      </c>
      <c r="H84" s="139"/>
      <c r="I84" s="158">
        <f>-SUMIF($G$8:$G$55,G84,$D$8:$D$55)</f>
        <v>0</v>
      </c>
      <c r="J84" s="159"/>
      <c r="K84" s="24"/>
    </row>
    <row r="85" spans="1:13" x14ac:dyDescent="0.25">
      <c r="A85" s="27" t="s">
        <v>150</v>
      </c>
      <c r="B85" s="41"/>
      <c r="C85" s="41"/>
      <c r="D85" s="80"/>
      <c r="E85" s="29">
        <f t="shared" si="1"/>
        <v>0</v>
      </c>
      <c r="F85" s="3"/>
      <c r="G85" s="30"/>
      <c r="H85" s="31"/>
      <c r="I85" s="162"/>
      <c r="J85" s="163"/>
      <c r="K85" s="24"/>
    </row>
    <row r="86" spans="1:13" x14ac:dyDescent="0.25">
      <c r="A86" s="27" t="s">
        <v>49</v>
      </c>
      <c r="B86" s="63"/>
      <c r="C86" s="63"/>
      <c r="D86" s="80"/>
      <c r="E86" s="29">
        <f t="shared" si="1"/>
        <v>0</v>
      </c>
      <c r="F86" s="3"/>
      <c r="G86" s="32" t="s">
        <v>17</v>
      </c>
      <c r="H86" s="31"/>
      <c r="I86" s="164">
        <f>SUM(I82:J85)</f>
        <v>0</v>
      </c>
      <c r="J86" s="165"/>
      <c r="K86" s="24"/>
    </row>
    <row r="87" spans="1:13" x14ac:dyDescent="0.25">
      <c r="A87" s="27" t="s">
        <v>175</v>
      </c>
      <c r="B87" s="63"/>
      <c r="C87" s="63"/>
      <c r="D87" s="80"/>
      <c r="E87" s="29">
        <f t="shared" si="1"/>
        <v>17976.080000000002</v>
      </c>
      <c r="F87" s="3"/>
      <c r="G87" s="49"/>
      <c r="H87" s="41"/>
      <c r="I87" s="41"/>
      <c r="J87" s="137"/>
      <c r="K87" s="24"/>
    </row>
    <row r="88" spans="1:13" x14ac:dyDescent="0.25">
      <c r="A88" s="27" t="s">
        <v>235</v>
      </c>
      <c r="B88" s="63"/>
      <c r="C88" s="63"/>
      <c r="D88" s="80"/>
      <c r="E88" s="29">
        <f t="shared" si="1"/>
        <v>493.12</v>
      </c>
      <c r="F88" s="3"/>
      <c r="G88" s="36" t="s">
        <v>16</v>
      </c>
      <c r="H88" s="37"/>
      <c r="I88" s="66"/>
      <c r="J88" s="67"/>
      <c r="K88" s="24"/>
    </row>
    <row r="89" spans="1:13" x14ac:dyDescent="0.25">
      <c r="A89" s="27" t="s">
        <v>43</v>
      </c>
      <c r="B89" s="63"/>
      <c r="C89" s="63"/>
      <c r="D89" s="80"/>
      <c r="E89" s="29">
        <f t="shared" si="1"/>
        <v>1600.07</v>
      </c>
      <c r="F89" s="3"/>
      <c r="G89" s="138" t="s">
        <v>19</v>
      </c>
      <c r="H89" s="139"/>
      <c r="I89" s="172">
        <f>'CEF Setembro 2019'!I89:J89</f>
        <v>62677.369999999704</v>
      </c>
      <c r="J89" s="173"/>
      <c r="K89" s="24"/>
    </row>
    <row r="90" spans="1:13" x14ac:dyDescent="0.25">
      <c r="A90" s="27" t="s">
        <v>237</v>
      </c>
      <c r="B90" s="63"/>
      <c r="C90" s="63"/>
      <c r="D90" s="80"/>
      <c r="E90" s="29">
        <f t="shared" si="1"/>
        <v>58.7</v>
      </c>
      <c r="F90" s="3"/>
      <c r="G90" s="138" t="s">
        <v>42</v>
      </c>
      <c r="H90" s="139"/>
      <c r="I90" s="174">
        <f>249997.75+16000+16408.72+10986.48</f>
        <v>293392.94999999995</v>
      </c>
      <c r="J90" s="175"/>
      <c r="K90" s="24"/>
    </row>
    <row r="91" spans="1:13" x14ac:dyDescent="0.25">
      <c r="A91" s="27" t="s">
        <v>285</v>
      </c>
      <c r="B91" s="63"/>
      <c r="C91" s="63"/>
      <c r="D91" s="80"/>
      <c r="E91" s="29">
        <f t="shared" si="1"/>
        <v>3052.89</v>
      </c>
      <c r="F91" s="3"/>
      <c r="G91" s="138" t="s">
        <v>146</v>
      </c>
      <c r="H91" s="139"/>
      <c r="I91" s="158">
        <f>-SUMIF($G$8:$G$55,G91,$E$8:$E$55)</f>
        <v>-293392.95</v>
      </c>
      <c r="J91" s="159"/>
      <c r="K91" s="24"/>
    </row>
    <row r="92" spans="1:13" x14ac:dyDescent="0.25">
      <c r="A92" s="27" t="s">
        <v>145</v>
      </c>
      <c r="B92" s="63"/>
      <c r="C92" s="63"/>
      <c r="D92" s="80"/>
      <c r="E92" s="29">
        <f t="shared" si="1"/>
        <v>0</v>
      </c>
      <c r="F92" s="3"/>
      <c r="G92" s="30"/>
      <c r="H92" s="31"/>
      <c r="I92" s="168"/>
      <c r="J92" s="169"/>
      <c r="K92" s="24"/>
    </row>
    <row r="93" spans="1:13" x14ac:dyDescent="0.25">
      <c r="A93" s="27" t="s">
        <v>34</v>
      </c>
      <c r="B93" s="63"/>
      <c r="C93" s="63"/>
      <c r="D93" s="80"/>
      <c r="E93" s="29">
        <f t="shared" si="1"/>
        <v>0</v>
      </c>
      <c r="F93" s="3"/>
      <c r="G93" s="32" t="s">
        <v>18</v>
      </c>
      <c r="H93" s="31"/>
      <c r="I93" s="176">
        <f>SUM(I89:J92)</f>
        <v>62677.369999999646</v>
      </c>
      <c r="J93" s="177"/>
      <c r="K93" s="24"/>
      <c r="M93" s="39"/>
    </row>
    <row r="94" spans="1:13" x14ac:dyDescent="0.25">
      <c r="A94" s="27" t="s">
        <v>177</v>
      </c>
      <c r="B94" s="63"/>
      <c r="C94" s="63"/>
      <c r="D94" s="80"/>
      <c r="E94" s="29">
        <f t="shared" si="1"/>
        <v>2352</v>
      </c>
      <c r="F94" s="3"/>
      <c r="G94" s="27"/>
      <c r="H94" s="26"/>
      <c r="I94" s="26"/>
      <c r="J94" s="42"/>
      <c r="K94" s="24"/>
    </row>
    <row r="95" spans="1:13" x14ac:dyDescent="0.25">
      <c r="A95" s="27" t="s">
        <v>72</v>
      </c>
      <c r="B95" s="63"/>
      <c r="C95" s="63"/>
      <c r="D95" s="80"/>
      <c r="E95" s="29">
        <f t="shared" si="1"/>
        <v>135.5</v>
      </c>
      <c r="F95" s="3"/>
      <c r="G95" s="53" t="s">
        <v>39</v>
      </c>
      <c r="H95" s="54"/>
      <c r="I95" s="54"/>
      <c r="J95" s="55"/>
      <c r="K95" s="24"/>
    </row>
    <row r="96" spans="1:13" x14ac:dyDescent="0.25">
      <c r="A96" s="27" t="s">
        <v>268</v>
      </c>
      <c r="B96" s="63"/>
      <c r="C96" s="63"/>
      <c r="D96" s="80"/>
      <c r="E96" s="29">
        <f t="shared" si="1"/>
        <v>0</v>
      </c>
      <c r="F96" s="3"/>
      <c r="G96" s="28" t="s">
        <v>40</v>
      </c>
      <c r="H96" s="34"/>
      <c r="I96" s="170">
        <f>'CEF Setembro 2019'!I96:J96</f>
        <v>17976.080000000016</v>
      </c>
      <c r="J96" s="171"/>
      <c r="K96" s="24"/>
    </row>
    <row r="97" spans="1:11" x14ac:dyDescent="0.25">
      <c r="A97" s="27" t="s">
        <v>120</v>
      </c>
      <c r="B97" s="63"/>
      <c r="C97" s="63"/>
      <c r="D97" s="80"/>
      <c r="E97" s="29">
        <f t="shared" si="1"/>
        <v>0</v>
      </c>
      <c r="F97" s="3"/>
      <c r="G97" s="27" t="s">
        <v>299</v>
      </c>
      <c r="H97" s="41"/>
      <c r="I97" s="158">
        <v>21453.65</v>
      </c>
      <c r="J97" s="159"/>
      <c r="K97" s="24"/>
    </row>
    <row r="98" spans="1:11" x14ac:dyDescent="0.25">
      <c r="A98" s="27" t="s">
        <v>292</v>
      </c>
      <c r="B98" s="63"/>
      <c r="C98" s="63"/>
      <c r="D98" s="80"/>
      <c r="E98" s="29">
        <f t="shared" si="1"/>
        <v>0</v>
      </c>
      <c r="F98" s="3"/>
      <c r="G98" s="27"/>
      <c r="H98" s="56"/>
      <c r="I98" s="158"/>
      <c r="J98" s="159"/>
      <c r="K98" s="24"/>
    </row>
    <row r="99" spans="1:11" x14ac:dyDescent="0.25">
      <c r="A99" s="27"/>
      <c r="B99" s="63"/>
      <c r="C99" s="63"/>
      <c r="D99" s="80"/>
      <c r="E99" s="29">
        <f t="shared" si="1"/>
        <v>0</v>
      </c>
      <c r="F99" s="3"/>
      <c r="G99" s="59" t="s">
        <v>175</v>
      </c>
      <c r="H99" s="60"/>
      <c r="I99" s="168">
        <f>-SUMIF($G$8:$G$55,G99,$D$8:$D$55)</f>
        <v>-17976.080000000002</v>
      </c>
      <c r="J99" s="169"/>
      <c r="K99" s="24"/>
    </row>
    <row r="100" spans="1:11" x14ac:dyDescent="0.25">
      <c r="A100" s="62"/>
      <c r="B100" s="63"/>
      <c r="C100" s="63"/>
      <c r="D100" s="80"/>
      <c r="E100" s="29">
        <f t="shared" si="1"/>
        <v>0</v>
      </c>
      <c r="F100" s="3"/>
      <c r="G100" s="47" t="s">
        <v>17</v>
      </c>
      <c r="H100" s="48"/>
      <c r="I100" s="164">
        <f>SUM(I96:J99)</f>
        <v>21453.650000000016</v>
      </c>
      <c r="J100" s="165"/>
      <c r="K100" s="24"/>
    </row>
    <row r="101" spans="1:11" x14ac:dyDescent="0.25">
      <c r="A101" s="27"/>
      <c r="B101" s="63"/>
      <c r="C101" s="63"/>
      <c r="D101" s="80"/>
      <c r="E101" s="29">
        <f t="shared" si="1"/>
        <v>0</v>
      </c>
      <c r="F101" s="3"/>
      <c r="G101" s="49"/>
      <c r="H101" s="41"/>
      <c r="I101" s="41"/>
      <c r="J101" s="137"/>
      <c r="K101" s="24"/>
    </row>
    <row r="102" spans="1:11" x14ac:dyDescent="0.25">
      <c r="A102" s="27"/>
      <c r="B102" s="63"/>
      <c r="C102" s="63"/>
      <c r="D102" s="80"/>
      <c r="E102" s="29">
        <f t="shared" si="1"/>
        <v>0</v>
      </c>
      <c r="F102" s="3"/>
      <c r="G102" s="50" t="s">
        <v>41</v>
      </c>
      <c r="H102" s="51"/>
      <c r="I102" s="51"/>
      <c r="J102" s="52"/>
      <c r="K102" s="24"/>
    </row>
    <row r="103" spans="1:11" x14ac:dyDescent="0.25">
      <c r="A103" s="30"/>
      <c r="B103" s="85"/>
      <c r="C103" s="85"/>
      <c r="D103" s="86"/>
      <c r="E103" s="87"/>
      <c r="F103" s="3"/>
      <c r="G103" s="27" t="s">
        <v>300</v>
      </c>
      <c r="H103" s="139"/>
      <c r="I103" s="174">
        <v>32107.51</v>
      </c>
      <c r="J103" s="175"/>
      <c r="K103" s="24"/>
    </row>
    <row r="104" spans="1:11" x14ac:dyDescent="0.25">
      <c r="A104" s="166" t="s">
        <v>22</v>
      </c>
      <c r="B104" s="167"/>
      <c r="C104" s="167"/>
      <c r="D104" s="81"/>
      <c r="E104" s="35">
        <f>SUM(E66:E102)</f>
        <v>459859.57000000007</v>
      </c>
      <c r="F104" s="3"/>
      <c r="G104" s="27"/>
      <c r="H104" s="139"/>
      <c r="I104" s="174"/>
      <c r="J104" s="175"/>
      <c r="K104" s="24"/>
    </row>
    <row r="105" spans="1:11" x14ac:dyDescent="0.25">
      <c r="E105" s="46">
        <f>D56-E104</f>
        <v>0</v>
      </c>
      <c r="F105" s="3"/>
      <c r="G105" s="27"/>
      <c r="H105" s="41"/>
      <c r="I105" s="182"/>
      <c r="J105" s="183"/>
      <c r="K105" s="24"/>
    </row>
    <row r="106" spans="1:11" x14ac:dyDescent="0.25">
      <c r="F106" s="3"/>
      <c r="G106" s="89" t="s">
        <v>18</v>
      </c>
      <c r="H106" s="88"/>
      <c r="I106" s="164">
        <f>SUM(I103:J105)</f>
        <v>32107.51</v>
      </c>
      <c r="J106" s="165"/>
      <c r="K106" s="24"/>
    </row>
    <row r="107" spans="1:11" x14ac:dyDescent="0.25">
      <c r="A107" s="27"/>
      <c r="B107" s="63"/>
      <c r="C107" s="63"/>
      <c r="D107" s="80"/>
      <c r="K107" s="24"/>
    </row>
    <row r="108" spans="1:11" x14ac:dyDescent="0.25">
      <c r="A108" s="27"/>
      <c r="B108" s="63"/>
      <c r="C108" s="63"/>
      <c r="D108" s="80"/>
      <c r="G108" s="45"/>
      <c r="H108" s="45"/>
      <c r="I108" s="69"/>
      <c r="J108" s="69"/>
      <c r="K108" s="24"/>
    </row>
    <row r="109" spans="1:11" x14ac:dyDescent="0.25">
      <c r="D109" s="136"/>
      <c r="F109" s="3"/>
      <c r="G109" s="45"/>
      <c r="H109" s="45"/>
      <c r="I109" s="69"/>
      <c r="J109" s="69"/>
      <c r="K109" s="24"/>
    </row>
    <row r="111" spans="1:11" x14ac:dyDescent="0.25">
      <c r="E111" s="46"/>
    </row>
    <row r="112" spans="1:11" x14ac:dyDescent="0.25">
      <c r="E112" s="46"/>
    </row>
    <row r="115" spans="5:5" x14ac:dyDescent="0.25">
      <c r="E115" s="46"/>
    </row>
  </sheetData>
  <mergeCells count="46">
    <mergeCell ref="A104:C104"/>
    <mergeCell ref="I104:J104"/>
    <mergeCell ref="I105:J105"/>
    <mergeCell ref="I106:J106"/>
    <mergeCell ref="I96:J96"/>
    <mergeCell ref="I97:J97"/>
    <mergeCell ref="I98:J98"/>
    <mergeCell ref="I99:J99"/>
    <mergeCell ref="I100:J100"/>
    <mergeCell ref="I103:J103"/>
    <mergeCell ref="I93:J93"/>
    <mergeCell ref="I79:J79"/>
    <mergeCell ref="I81:J81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78:J78"/>
    <mergeCell ref="G68:H68"/>
    <mergeCell ref="I68:J68"/>
    <mergeCell ref="G69:H69"/>
    <mergeCell ref="I69:J69"/>
    <mergeCell ref="I70:J70"/>
    <mergeCell ref="I71:J71"/>
    <mergeCell ref="I74:J74"/>
    <mergeCell ref="I75:J75"/>
    <mergeCell ref="G76:H76"/>
    <mergeCell ref="I76:J76"/>
    <mergeCell ref="I77:J77"/>
    <mergeCell ref="A63:K63"/>
    <mergeCell ref="A65:E65"/>
    <mergeCell ref="G65:J65"/>
    <mergeCell ref="I66:J66"/>
    <mergeCell ref="G67:H67"/>
    <mergeCell ref="I67:J67"/>
    <mergeCell ref="A61:K61"/>
    <mergeCell ref="A2:K2"/>
    <mergeCell ref="A4:K4"/>
    <mergeCell ref="A6:F6"/>
    <mergeCell ref="G6:K6"/>
    <mergeCell ref="A56:B56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65"/>
  <sheetViews>
    <sheetView topLeftCell="A117" workbookViewId="0">
      <selection activeCell="H127" sqref="H127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0.42578125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124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Abril 2018'!F78</f>
        <v>0</v>
      </c>
      <c r="G9" s="9"/>
      <c r="H9" s="7"/>
      <c r="I9" s="4"/>
      <c r="J9" s="19"/>
      <c r="K9" s="16"/>
    </row>
    <row r="10" spans="1:11" x14ac:dyDescent="0.25">
      <c r="A10" s="15">
        <v>43222</v>
      </c>
      <c r="B10" s="4">
        <v>584543</v>
      </c>
      <c r="C10" s="4" t="s">
        <v>52</v>
      </c>
      <c r="D10" s="77">
        <v>8550</v>
      </c>
      <c r="E10" s="5"/>
      <c r="F10" s="6">
        <f>F9-D10+E10</f>
        <v>-8550</v>
      </c>
      <c r="G10" s="9" t="s">
        <v>120</v>
      </c>
      <c r="H10" s="7" t="s">
        <v>45</v>
      </c>
      <c r="I10" s="4">
        <v>180897</v>
      </c>
      <c r="J10" s="19">
        <v>2</v>
      </c>
      <c r="K10" s="16">
        <v>43227</v>
      </c>
    </row>
    <row r="11" spans="1:11" x14ac:dyDescent="0.25">
      <c r="A11" s="15">
        <v>43222</v>
      </c>
      <c r="B11" s="4">
        <v>900050</v>
      </c>
      <c r="C11" s="4" t="s">
        <v>57</v>
      </c>
      <c r="D11" s="77">
        <v>4109.72</v>
      </c>
      <c r="E11" s="5"/>
      <c r="F11" s="6">
        <f t="shared" ref="F11:F74" si="0">F10-D11+E11</f>
        <v>-12659.720000000001</v>
      </c>
      <c r="G11" s="9" t="s">
        <v>34</v>
      </c>
      <c r="H11" s="7" t="s">
        <v>127</v>
      </c>
      <c r="I11" s="4">
        <v>38</v>
      </c>
      <c r="J11" s="19">
        <v>1</v>
      </c>
      <c r="K11" s="16">
        <v>43220</v>
      </c>
    </row>
    <row r="12" spans="1:11" x14ac:dyDescent="0.25">
      <c r="A12" s="15">
        <v>43222</v>
      </c>
      <c r="B12" s="4">
        <v>727220</v>
      </c>
      <c r="C12" s="4" t="s">
        <v>60</v>
      </c>
      <c r="D12" s="77"/>
      <c r="E12" s="77">
        <v>12659.720000000001</v>
      </c>
      <c r="F12" s="6">
        <f t="shared" si="0"/>
        <v>0</v>
      </c>
      <c r="G12" s="9" t="s">
        <v>74</v>
      </c>
      <c r="H12" s="7"/>
      <c r="I12" s="4"/>
      <c r="J12" s="19"/>
      <c r="K12" s="16"/>
    </row>
    <row r="13" spans="1:11" x14ac:dyDescent="0.25">
      <c r="A13" s="15">
        <v>43224</v>
      </c>
      <c r="B13" s="4">
        <v>615681</v>
      </c>
      <c r="C13" s="4" t="s">
        <v>44</v>
      </c>
      <c r="D13" s="77"/>
      <c r="E13" s="77">
        <v>80000</v>
      </c>
      <c r="F13" s="6">
        <f t="shared" si="0"/>
        <v>80000</v>
      </c>
      <c r="G13" s="9" t="s">
        <v>121</v>
      </c>
      <c r="H13" s="7"/>
      <c r="I13" s="4"/>
      <c r="J13" s="19"/>
      <c r="K13" s="16"/>
    </row>
    <row r="14" spans="1:11" x14ac:dyDescent="0.25">
      <c r="A14" s="15">
        <v>43227</v>
      </c>
      <c r="B14" s="4">
        <v>300001</v>
      </c>
      <c r="C14" s="4" t="s">
        <v>57</v>
      </c>
      <c r="D14" s="77">
        <v>2250</v>
      </c>
      <c r="E14" s="5"/>
      <c r="F14" s="6">
        <f t="shared" si="0"/>
        <v>77750</v>
      </c>
      <c r="G14" s="9" t="s">
        <v>34</v>
      </c>
      <c r="H14" s="7" t="s">
        <v>128</v>
      </c>
      <c r="I14" s="4">
        <v>4</v>
      </c>
      <c r="J14" s="19">
        <v>1</v>
      </c>
      <c r="K14" s="16">
        <v>43214</v>
      </c>
    </row>
    <row r="15" spans="1:11" x14ac:dyDescent="0.25">
      <c r="A15" s="15">
        <v>43227</v>
      </c>
      <c r="B15" s="4">
        <v>300005</v>
      </c>
      <c r="C15" s="4" t="s">
        <v>57</v>
      </c>
      <c r="D15" s="77">
        <v>1267.53</v>
      </c>
      <c r="E15" s="5"/>
      <c r="F15" s="6">
        <f t="shared" si="0"/>
        <v>76482.47</v>
      </c>
      <c r="G15" s="9" t="s">
        <v>24</v>
      </c>
      <c r="H15" s="7" t="s">
        <v>95</v>
      </c>
      <c r="I15" s="4"/>
      <c r="J15" s="19"/>
      <c r="K15" s="16"/>
    </row>
    <row r="16" spans="1:11" x14ac:dyDescent="0.25">
      <c r="A16" s="15">
        <v>43227</v>
      </c>
      <c r="B16" s="4">
        <v>300021</v>
      </c>
      <c r="C16" s="4" t="s">
        <v>57</v>
      </c>
      <c r="D16" s="77">
        <v>1240.93</v>
      </c>
      <c r="E16" s="5"/>
      <c r="F16" s="6">
        <f t="shared" si="0"/>
        <v>75241.540000000008</v>
      </c>
      <c r="G16" s="9" t="s">
        <v>24</v>
      </c>
      <c r="H16" s="7" t="s">
        <v>92</v>
      </c>
      <c r="I16" s="4"/>
      <c r="J16" s="19"/>
      <c r="K16" s="16"/>
    </row>
    <row r="17" spans="1:11" x14ac:dyDescent="0.25">
      <c r="A17" s="15">
        <v>43227</v>
      </c>
      <c r="B17" s="4">
        <v>300002</v>
      </c>
      <c r="C17" s="4" t="s">
        <v>59</v>
      </c>
      <c r="D17" s="77">
        <v>164.27</v>
      </c>
      <c r="E17" s="5"/>
      <c r="F17" s="6">
        <f t="shared" si="0"/>
        <v>75077.27</v>
      </c>
      <c r="G17" s="9" t="s">
        <v>26</v>
      </c>
      <c r="H17" s="7" t="s">
        <v>105</v>
      </c>
      <c r="I17" s="4"/>
      <c r="J17" s="19"/>
      <c r="K17" s="16"/>
    </row>
    <row r="18" spans="1:11" x14ac:dyDescent="0.25">
      <c r="A18" s="15">
        <v>43227</v>
      </c>
      <c r="B18" s="4">
        <v>300026</v>
      </c>
      <c r="C18" s="4" t="s">
        <v>57</v>
      </c>
      <c r="D18" s="77">
        <v>1594.23</v>
      </c>
      <c r="E18" s="5"/>
      <c r="F18" s="6">
        <f t="shared" si="0"/>
        <v>73483.040000000008</v>
      </c>
      <c r="G18" s="9" t="s">
        <v>24</v>
      </c>
      <c r="H18" s="7" t="s">
        <v>104</v>
      </c>
      <c r="I18" s="4"/>
      <c r="J18" s="19"/>
      <c r="K18" s="16"/>
    </row>
    <row r="19" spans="1:11" x14ac:dyDescent="0.25">
      <c r="A19" s="15">
        <v>43227</v>
      </c>
      <c r="B19" s="4">
        <v>300003</v>
      </c>
      <c r="C19" s="4" t="s">
        <v>57</v>
      </c>
      <c r="D19" s="77">
        <v>1368.67</v>
      </c>
      <c r="E19" s="5"/>
      <c r="F19" s="6">
        <f t="shared" si="0"/>
        <v>72114.37000000001</v>
      </c>
      <c r="G19" s="9" t="s">
        <v>24</v>
      </c>
      <c r="H19" s="7" t="s">
        <v>84</v>
      </c>
      <c r="I19" s="4"/>
      <c r="J19" s="19"/>
      <c r="K19" s="16"/>
    </row>
    <row r="20" spans="1:11" x14ac:dyDescent="0.25">
      <c r="A20" s="15">
        <v>43227</v>
      </c>
      <c r="B20" s="4">
        <v>300027</v>
      </c>
      <c r="C20" s="4" t="s">
        <v>57</v>
      </c>
      <c r="D20" s="77">
        <v>3459.37</v>
      </c>
      <c r="E20" s="5"/>
      <c r="F20" s="6">
        <f t="shared" si="0"/>
        <v>68655.000000000015</v>
      </c>
      <c r="G20" s="9" t="s">
        <v>24</v>
      </c>
      <c r="H20" s="7" t="s">
        <v>94</v>
      </c>
      <c r="I20" s="4"/>
      <c r="J20" s="19"/>
      <c r="K20" s="16"/>
    </row>
    <row r="21" spans="1:11" x14ac:dyDescent="0.25">
      <c r="A21" s="15">
        <v>43227</v>
      </c>
      <c r="B21" s="4">
        <v>300033</v>
      </c>
      <c r="C21" s="4" t="s">
        <v>57</v>
      </c>
      <c r="D21" s="77">
        <v>1809</v>
      </c>
      <c r="E21" s="5"/>
      <c r="F21" s="6">
        <f t="shared" si="0"/>
        <v>66846.000000000015</v>
      </c>
      <c r="G21" s="9" t="s">
        <v>24</v>
      </c>
      <c r="H21" s="7" t="s">
        <v>82</v>
      </c>
      <c r="I21" s="4"/>
      <c r="J21" s="19"/>
      <c r="K21" s="16"/>
    </row>
    <row r="22" spans="1:11" x14ac:dyDescent="0.25">
      <c r="A22" s="15">
        <v>43227</v>
      </c>
      <c r="B22" s="4">
        <v>300045</v>
      </c>
      <c r="C22" s="4" t="s">
        <v>57</v>
      </c>
      <c r="D22" s="77">
        <v>1809</v>
      </c>
      <c r="E22" s="5"/>
      <c r="F22" s="6">
        <f t="shared" si="0"/>
        <v>65037.000000000015</v>
      </c>
      <c r="G22" s="9" t="s">
        <v>24</v>
      </c>
      <c r="H22" s="7" t="s">
        <v>113</v>
      </c>
      <c r="I22" s="4"/>
      <c r="J22" s="19"/>
      <c r="K22" s="16"/>
    </row>
    <row r="23" spans="1:11" x14ac:dyDescent="0.25">
      <c r="A23" s="15">
        <v>43227</v>
      </c>
      <c r="B23" s="4">
        <v>300037</v>
      </c>
      <c r="C23" s="4" t="s">
        <v>57</v>
      </c>
      <c r="D23" s="77">
        <v>1526.72</v>
      </c>
      <c r="E23" s="5"/>
      <c r="F23" s="6">
        <f t="shared" si="0"/>
        <v>63510.280000000013</v>
      </c>
      <c r="G23" s="9" t="s">
        <v>24</v>
      </c>
      <c r="H23" s="7" t="s">
        <v>109</v>
      </c>
      <c r="I23" s="4"/>
      <c r="J23" s="19"/>
      <c r="K23" s="16"/>
    </row>
    <row r="24" spans="1:11" x14ac:dyDescent="0.25">
      <c r="A24" s="15">
        <v>43227</v>
      </c>
      <c r="B24" s="4">
        <v>300009</v>
      </c>
      <c r="C24" s="4" t="s">
        <v>57</v>
      </c>
      <c r="D24" s="77">
        <v>1594.23</v>
      </c>
      <c r="E24" s="5"/>
      <c r="F24" s="6">
        <f t="shared" si="0"/>
        <v>61916.05000000001</v>
      </c>
      <c r="G24" s="9" t="s">
        <v>24</v>
      </c>
      <c r="H24" s="7" t="s">
        <v>114</v>
      </c>
      <c r="I24" s="4"/>
      <c r="J24" s="19"/>
      <c r="K24" s="16"/>
    </row>
    <row r="25" spans="1:11" x14ac:dyDescent="0.25">
      <c r="A25" s="15">
        <v>43227</v>
      </c>
      <c r="B25" s="4">
        <v>300042</v>
      </c>
      <c r="C25" s="4" t="s">
        <v>57</v>
      </c>
      <c r="D25" s="77">
        <v>2356.79</v>
      </c>
      <c r="E25" s="5"/>
      <c r="F25" s="6">
        <f t="shared" si="0"/>
        <v>59559.260000000009</v>
      </c>
      <c r="G25" s="9" t="s">
        <v>24</v>
      </c>
      <c r="H25" s="7" t="s">
        <v>90</v>
      </c>
      <c r="I25" s="4"/>
      <c r="J25" s="19"/>
      <c r="K25" s="16"/>
    </row>
    <row r="26" spans="1:11" x14ac:dyDescent="0.25">
      <c r="A26" s="15">
        <v>43227</v>
      </c>
      <c r="B26" s="4">
        <v>300034</v>
      </c>
      <c r="C26" s="4" t="s">
        <v>59</v>
      </c>
      <c r="D26" s="77">
        <v>2365.98</v>
      </c>
      <c r="E26" s="5"/>
      <c r="F26" s="6">
        <f t="shared" si="0"/>
        <v>57193.280000000006</v>
      </c>
      <c r="G26" s="9" t="s">
        <v>24</v>
      </c>
      <c r="H26" s="7" t="s">
        <v>81</v>
      </c>
      <c r="I26" s="4"/>
      <c r="J26" s="19"/>
      <c r="K26" s="16"/>
    </row>
    <row r="27" spans="1:11" x14ac:dyDescent="0.25">
      <c r="A27" s="15">
        <v>43227</v>
      </c>
      <c r="B27" s="4">
        <v>300038</v>
      </c>
      <c r="C27" s="4" t="s">
        <v>57</v>
      </c>
      <c r="D27" s="77">
        <v>2343.7800000000002</v>
      </c>
      <c r="E27" s="5"/>
      <c r="F27" s="6">
        <f t="shared" si="0"/>
        <v>54849.500000000007</v>
      </c>
      <c r="G27" s="9" t="s">
        <v>24</v>
      </c>
      <c r="H27" s="7" t="s">
        <v>129</v>
      </c>
      <c r="I27" s="4"/>
      <c r="J27" s="19"/>
      <c r="K27" s="16"/>
    </row>
    <row r="28" spans="1:11" x14ac:dyDescent="0.25">
      <c r="A28" s="15">
        <v>43227</v>
      </c>
      <c r="B28" s="4">
        <v>300015</v>
      </c>
      <c r="C28" s="4" t="s">
        <v>57</v>
      </c>
      <c r="D28" s="77">
        <v>2535.6</v>
      </c>
      <c r="E28" s="5"/>
      <c r="F28" s="6">
        <f t="shared" si="0"/>
        <v>52313.900000000009</v>
      </c>
      <c r="G28" s="9" t="s">
        <v>24</v>
      </c>
      <c r="H28" s="7" t="s">
        <v>115</v>
      </c>
      <c r="I28" s="4"/>
      <c r="J28" s="19"/>
      <c r="K28" s="16"/>
    </row>
    <row r="29" spans="1:11" x14ac:dyDescent="0.25">
      <c r="A29" s="15">
        <v>43227</v>
      </c>
      <c r="B29" s="4">
        <v>300044</v>
      </c>
      <c r="C29" s="4" t="s">
        <v>57</v>
      </c>
      <c r="D29" s="77">
        <v>1240.93</v>
      </c>
      <c r="E29" s="5"/>
      <c r="F29" s="6">
        <f t="shared" si="0"/>
        <v>51072.970000000008</v>
      </c>
      <c r="G29" s="9" t="s">
        <v>24</v>
      </c>
      <c r="H29" s="7" t="s">
        <v>110</v>
      </c>
      <c r="I29" s="4"/>
      <c r="J29" s="19"/>
      <c r="K29" s="16"/>
    </row>
    <row r="30" spans="1:11" x14ac:dyDescent="0.25">
      <c r="A30" s="15">
        <v>43227</v>
      </c>
      <c r="B30" s="4">
        <v>300028</v>
      </c>
      <c r="C30" s="4" t="s">
        <v>57</v>
      </c>
      <c r="D30" s="77">
        <v>2133.86</v>
      </c>
      <c r="E30" s="5"/>
      <c r="F30" s="6">
        <f t="shared" si="0"/>
        <v>48939.110000000008</v>
      </c>
      <c r="G30" s="9" t="s">
        <v>24</v>
      </c>
      <c r="H30" s="7" t="s">
        <v>102</v>
      </c>
      <c r="I30" s="4"/>
      <c r="J30" s="19"/>
      <c r="K30" s="16"/>
    </row>
    <row r="31" spans="1:11" x14ac:dyDescent="0.25">
      <c r="A31" s="15">
        <v>43227</v>
      </c>
      <c r="B31" s="4">
        <v>300019</v>
      </c>
      <c r="C31" s="4" t="s">
        <v>57</v>
      </c>
      <c r="D31" s="77">
        <v>1782.4</v>
      </c>
      <c r="E31" s="5"/>
      <c r="F31" s="6">
        <f t="shared" si="0"/>
        <v>47156.710000000006</v>
      </c>
      <c r="G31" s="9" t="s">
        <v>24</v>
      </c>
      <c r="H31" s="7" t="s">
        <v>93</v>
      </c>
      <c r="I31" s="4"/>
      <c r="J31" s="19"/>
      <c r="K31" s="16"/>
    </row>
    <row r="32" spans="1:11" x14ac:dyDescent="0.25">
      <c r="A32" s="15">
        <v>43227</v>
      </c>
      <c r="B32" s="4">
        <v>300023</v>
      </c>
      <c r="C32" s="4" t="s">
        <v>57</v>
      </c>
      <c r="D32" s="77">
        <v>2644.12</v>
      </c>
      <c r="E32" s="5"/>
      <c r="F32" s="6">
        <f t="shared" si="0"/>
        <v>44512.590000000004</v>
      </c>
      <c r="G32" s="9" t="s">
        <v>24</v>
      </c>
      <c r="H32" s="7" t="s">
        <v>79</v>
      </c>
      <c r="I32" s="4"/>
      <c r="J32" s="19"/>
      <c r="K32" s="16"/>
    </row>
    <row r="33" spans="1:11" x14ac:dyDescent="0.25">
      <c r="A33" s="15">
        <v>43227</v>
      </c>
      <c r="B33" s="4">
        <v>300043</v>
      </c>
      <c r="C33" s="4" t="s">
        <v>57</v>
      </c>
      <c r="D33" s="77">
        <v>1256.21</v>
      </c>
      <c r="E33" s="5"/>
      <c r="F33" s="6">
        <f t="shared" si="0"/>
        <v>43256.380000000005</v>
      </c>
      <c r="G33" s="9" t="s">
        <v>24</v>
      </c>
      <c r="H33" s="7" t="s">
        <v>100</v>
      </c>
      <c r="I33" s="4"/>
      <c r="J33" s="19"/>
      <c r="K33" s="16"/>
    </row>
    <row r="34" spans="1:11" x14ac:dyDescent="0.25">
      <c r="A34" s="15">
        <v>43228</v>
      </c>
      <c r="B34" s="4">
        <v>300024</v>
      </c>
      <c r="C34" s="4" t="s">
        <v>57</v>
      </c>
      <c r="D34" s="77">
        <v>1368.67</v>
      </c>
      <c r="E34" s="5"/>
      <c r="F34" s="6">
        <f t="shared" si="0"/>
        <v>41887.710000000006</v>
      </c>
      <c r="G34" s="9" t="s">
        <v>24</v>
      </c>
      <c r="H34" s="7" t="s">
        <v>86</v>
      </c>
      <c r="I34" s="4"/>
      <c r="J34" s="19"/>
      <c r="K34" s="16"/>
    </row>
    <row r="35" spans="1:11" x14ac:dyDescent="0.25">
      <c r="A35" s="15">
        <v>43228</v>
      </c>
      <c r="B35" s="4">
        <v>1</v>
      </c>
      <c r="C35" s="4" t="s">
        <v>37</v>
      </c>
      <c r="D35" s="77"/>
      <c r="E35" s="77">
        <v>152197.75</v>
      </c>
      <c r="F35" s="6">
        <f t="shared" si="0"/>
        <v>194085.46000000002</v>
      </c>
      <c r="G35" s="9" t="s">
        <v>73</v>
      </c>
      <c r="H35" s="7"/>
      <c r="I35" s="4"/>
      <c r="J35" s="19"/>
      <c r="K35" s="16"/>
    </row>
    <row r="36" spans="1:11" x14ac:dyDescent="0.25">
      <c r="A36" s="15">
        <v>43228</v>
      </c>
      <c r="B36" s="4">
        <v>300008</v>
      </c>
      <c r="C36" s="4" t="s">
        <v>59</v>
      </c>
      <c r="D36" s="77">
        <v>2494.85</v>
      </c>
      <c r="E36" s="5"/>
      <c r="F36" s="6">
        <f t="shared" si="0"/>
        <v>191590.61000000002</v>
      </c>
      <c r="G36" s="9" t="s">
        <v>24</v>
      </c>
      <c r="H36" s="7" t="s">
        <v>108</v>
      </c>
      <c r="I36" s="4"/>
      <c r="J36" s="19"/>
      <c r="K36" s="16"/>
    </row>
    <row r="37" spans="1:11" x14ac:dyDescent="0.25">
      <c r="A37" s="15">
        <v>43228</v>
      </c>
      <c r="B37" s="4">
        <v>300029</v>
      </c>
      <c r="C37" s="4" t="s">
        <v>57</v>
      </c>
      <c r="D37" s="77">
        <v>2083.5100000000002</v>
      </c>
      <c r="E37" s="5"/>
      <c r="F37" s="6">
        <f t="shared" si="0"/>
        <v>189507.1</v>
      </c>
      <c r="G37" s="9" t="s">
        <v>24</v>
      </c>
      <c r="H37" s="7" t="s">
        <v>77</v>
      </c>
      <c r="I37" s="4"/>
      <c r="J37" s="19"/>
      <c r="K37" s="16"/>
    </row>
    <row r="38" spans="1:11" x14ac:dyDescent="0.25">
      <c r="A38" s="15">
        <v>43228</v>
      </c>
      <c r="B38" s="4">
        <v>300041</v>
      </c>
      <c r="C38" s="4" t="s">
        <v>59</v>
      </c>
      <c r="D38" s="77">
        <v>1303.22</v>
      </c>
      <c r="E38" s="5"/>
      <c r="F38" s="6">
        <f t="shared" si="0"/>
        <v>188203.88</v>
      </c>
      <c r="G38" s="9" t="s">
        <v>24</v>
      </c>
      <c r="H38" s="7" t="s">
        <v>112</v>
      </c>
      <c r="I38" s="4"/>
      <c r="J38" s="19"/>
      <c r="K38" s="16"/>
    </row>
    <row r="39" spans="1:11" x14ac:dyDescent="0.25">
      <c r="A39" s="15">
        <v>43228</v>
      </c>
      <c r="B39" s="4">
        <v>300014</v>
      </c>
      <c r="C39" s="4" t="s">
        <v>57</v>
      </c>
      <c r="D39" s="77">
        <v>869.12</v>
      </c>
      <c r="E39" s="5"/>
      <c r="F39" s="6">
        <f t="shared" si="0"/>
        <v>187334.76</v>
      </c>
      <c r="G39" s="9" t="s">
        <v>24</v>
      </c>
      <c r="H39" s="7" t="s">
        <v>130</v>
      </c>
      <c r="I39" s="4"/>
      <c r="J39" s="19"/>
      <c r="K39" s="16"/>
    </row>
    <row r="40" spans="1:11" x14ac:dyDescent="0.25">
      <c r="A40" s="15">
        <v>43228</v>
      </c>
      <c r="B40" s="4">
        <v>300007</v>
      </c>
      <c r="C40" s="4" t="s">
        <v>59</v>
      </c>
      <c r="D40" s="77">
        <v>2361.02</v>
      </c>
      <c r="E40" s="5"/>
      <c r="F40" s="6">
        <f t="shared" si="0"/>
        <v>184973.74000000002</v>
      </c>
      <c r="G40" s="9" t="s">
        <v>24</v>
      </c>
      <c r="H40" s="7" t="s">
        <v>106</v>
      </c>
      <c r="I40" s="4"/>
      <c r="J40" s="19"/>
      <c r="K40" s="16"/>
    </row>
    <row r="41" spans="1:11" x14ac:dyDescent="0.25">
      <c r="A41" s="15">
        <v>43228</v>
      </c>
      <c r="B41" s="4">
        <v>300032</v>
      </c>
      <c r="C41" s="4" t="s">
        <v>57</v>
      </c>
      <c r="D41" s="77">
        <v>2549.8200000000002</v>
      </c>
      <c r="E41" s="5"/>
      <c r="F41" s="6">
        <f t="shared" si="0"/>
        <v>182423.92</v>
      </c>
      <c r="G41" s="9" t="s">
        <v>24</v>
      </c>
      <c r="H41" s="7" t="s">
        <v>85</v>
      </c>
      <c r="I41" s="4"/>
      <c r="J41" s="19"/>
      <c r="K41" s="16"/>
    </row>
    <row r="42" spans="1:11" x14ac:dyDescent="0.25">
      <c r="A42" s="15">
        <v>43228</v>
      </c>
      <c r="B42" s="4">
        <v>300036</v>
      </c>
      <c r="C42" s="4" t="s">
        <v>57</v>
      </c>
      <c r="D42" s="77">
        <v>2380.2000000000003</v>
      </c>
      <c r="E42" s="5"/>
      <c r="F42" s="6">
        <f t="shared" si="0"/>
        <v>180043.72</v>
      </c>
      <c r="G42" s="9" t="s">
        <v>24</v>
      </c>
      <c r="H42" s="7" t="s">
        <v>83</v>
      </c>
      <c r="I42" s="4"/>
      <c r="J42" s="19"/>
      <c r="K42" s="16"/>
    </row>
    <row r="43" spans="1:11" x14ac:dyDescent="0.25">
      <c r="A43" s="15">
        <v>43228</v>
      </c>
      <c r="B43" s="4">
        <v>1</v>
      </c>
      <c r="C43" s="4" t="s">
        <v>37</v>
      </c>
      <c r="D43" s="77"/>
      <c r="E43" s="77">
        <v>40000</v>
      </c>
      <c r="F43" s="6">
        <f t="shared" si="0"/>
        <v>220043.72</v>
      </c>
      <c r="G43" s="9" t="s">
        <v>73</v>
      </c>
      <c r="H43" s="7"/>
      <c r="I43" s="4"/>
      <c r="J43" s="19"/>
      <c r="K43" s="16"/>
    </row>
    <row r="44" spans="1:11" x14ac:dyDescent="0.25">
      <c r="A44" s="15">
        <v>43228</v>
      </c>
      <c r="B44" s="4">
        <v>300022</v>
      </c>
      <c r="C44" s="4" t="s">
        <v>57</v>
      </c>
      <c r="D44" s="77">
        <v>2439.81</v>
      </c>
      <c r="E44" s="5"/>
      <c r="F44" s="6">
        <f t="shared" si="0"/>
        <v>217603.91</v>
      </c>
      <c r="G44" s="9" t="s">
        <v>24</v>
      </c>
      <c r="H44" s="7" t="s">
        <v>107</v>
      </c>
      <c r="I44" s="4"/>
      <c r="J44" s="19"/>
      <c r="K44" s="16"/>
    </row>
    <row r="45" spans="1:11" x14ac:dyDescent="0.25">
      <c r="A45" s="15">
        <v>43228</v>
      </c>
      <c r="B45" s="4">
        <v>1</v>
      </c>
      <c r="C45" s="4" t="s">
        <v>37</v>
      </c>
      <c r="D45" s="77"/>
      <c r="E45" s="77">
        <v>57800</v>
      </c>
      <c r="F45" s="6">
        <f t="shared" si="0"/>
        <v>275403.91000000003</v>
      </c>
      <c r="G45" s="9" t="s">
        <v>73</v>
      </c>
      <c r="H45" s="7"/>
      <c r="I45" s="4"/>
      <c r="J45" s="19"/>
      <c r="K45" s="16"/>
    </row>
    <row r="46" spans="1:11" x14ac:dyDescent="0.25">
      <c r="A46" s="15">
        <v>43229</v>
      </c>
      <c r="B46" s="4">
        <v>300012</v>
      </c>
      <c r="C46" s="4" t="s">
        <v>57</v>
      </c>
      <c r="D46" s="77">
        <v>1256.21</v>
      </c>
      <c r="E46" s="5"/>
      <c r="F46" s="6">
        <f t="shared" si="0"/>
        <v>274147.7</v>
      </c>
      <c r="G46" s="9" t="s">
        <v>24</v>
      </c>
      <c r="H46" s="7" t="s">
        <v>98</v>
      </c>
      <c r="I46" s="4"/>
      <c r="J46" s="19"/>
      <c r="K46" s="16"/>
    </row>
    <row r="47" spans="1:11" x14ac:dyDescent="0.25">
      <c r="A47" s="15">
        <v>43229</v>
      </c>
      <c r="B47" s="4">
        <v>300016</v>
      </c>
      <c r="C47" s="4" t="s">
        <v>57</v>
      </c>
      <c r="D47" s="77">
        <v>2439.81</v>
      </c>
      <c r="E47" s="5"/>
      <c r="F47" s="6">
        <f t="shared" si="0"/>
        <v>271707.89</v>
      </c>
      <c r="G47" s="9" t="s">
        <v>24</v>
      </c>
      <c r="H47" s="7" t="s">
        <v>101</v>
      </c>
      <c r="I47" s="4"/>
      <c r="J47" s="19"/>
      <c r="K47" s="16"/>
    </row>
    <row r="48" spans="1:11" x14ac:dyDescent="0.25">
      <c r="A48" s="15">
        <v>43229</v>
      </c>
      <c r="B48" s="4">
        <v>300039</v>
      </c>
      <c r="C48" s="4" t="s">
        <v>57</v>
      </c>
      <c r="D48" s="77">
        <v>1256.21</v>
      </c>
      <c r="E48" s="5"/>
      <c r="F48" s="6">
        <f t="shared" si="0"/>
        <v>270451.68</v>
      </c>
      <c r="G48" s="9" t="s">
        <v>24</v>
      </c>
      <c r="H48" s="7" t="s">
        <v>111</v>
      </c>
      <c r="I48" s="4"/>
      <c r="J48" s="19"/>
      <c r="K48" s="16"/>
    </row>
    <row r="49" spans="1:11" x14ac:dyDescent="0.25">
      <c r="A49" s="15">
        <v>43229</v>
      </c>
      <c r="B49" s="4">
        <v>300004</v>
      </c>
      <c r="C49" s="4" t="s">
        <v>57</v>
      </c>
      <c r="D49" s="77">
        <v>1368.67</v>
      </c>
      <c r="E49" s="5"/>
      <c r="F49" s="6">
        <f t="shared" si="0"/>
        <v>269083.01</v>
      </c>
      <c r="G49" s="9" t="s">
        <v>24</v>
      </c>
      <c r="H49" s="7" t="s">
        <v>103</v>
      </c>
      <c r="I49" s="4"/>
      <c r="J49" s="19"/>
      <c r="K49" s="16"/>
    </row>
    <row r="50" spans="1:11" x14ac:dyDescent="0.25">
      <c r="A50" s="15">
        <v>43229</v>
      </c>
      <c r="B50" s="4">
        <v>300011</v>
      </c>
      <c r="C50" s="4" t="s">
        <v>59</v>
      </c>
      <c r="D50" s="77">
        <v>1553.32</v>
      </c>
      <c r="E50" s="5"/>
      <c r="F50" s="6">
        <f t="shared" si="0"/>
        <v>267529.69</v>
      </c>
      <c r="G50" s="9" t="s">
        <v>24</v>
      </c>
      <c r="H50" s="7" t="s">
        <v>80</v>
      </c>
      <c r="I50" s="4"/>
      <c r="J50" s="19"/>
      <c r="K50" s="16"/>
    </row>
    <row r="51" spans="1:11" x14ac:dyDescent="0.25">
      <c r="A51" s="15">
        <v>43229</v>
      </c>
      <c r="B51" s="4">
        <v>300046</v>
      </c>
      <c r="C51" s="4" t="s">
        <v>59</v>
      </c>
      <c r="D51" s="77">
        <v>317.8</v>
      </c>
      <c r="E51" s="5"/>
      <c r="F51" s="6">
        <f t="shared" si="0"/>
        <v>267211.89</v>
      </c>
      <c r="G51" s="9" t="s">
        <v>136</v>
      </c>
      <c r="H51" s="7" t="s">
        <v>131</v>
      </c>
      <c r="I51" s="4">
        <v>247</v>
      </c>
      <c r="J51" s="19">
        <v>1</v>
      </c>
      <c r="K51" s="16"/>
    </row>
    <row r="52" spans="1:11" x14ac:dyDescent="0.25">
      <c r="A52" s="15">
        <v>43229</v>
      </c>
      <c r="B52" s="4">
        <v>300006</v>
      </c>
      <c r="C52" s="4" t="s">
        <v>57</v>
      </c>
      <c r="D52" s="77">
        <v>1052.04</v>
      </c>
      <c r="E52" s="5"/>
      <c r="F52" s="6">
        <f t="shared" si="0"/>
        <v>266159.85000000003</v>
      </c>
      <c r="G52" s="9" t="s">
        <v>24</v>
      </c>
      <c r="H52" s="7" t="s">
        <v>105</v>
      </c>
      <c r="I52" s="4"/>
      <c r="J52" s="19"/>
      <c r="K52" s="16"/>
    </row>
    <row r="53" spans="1:11" x14ac:dyDescent="0.25">
      <c r="A53" s="15">
        <v>43229</v>
      </c>
      <c r="B53" s="4">
        <v>300013</v>
      </c>
      <c r="C53" s="4" t="s">
        <v>57</v>
      </c>
      <c r="D53" s="77">
        <v>1200.74</v>
      </c>
      <c r="E53" s="5"/>
      <c r="F53" s="6">
        <f t="shared" si="0"/>
        <v>264959.11000000004</v>
      </c>
      <c r="G53" s="9" t="s">
        <v>24</v>
      </c>
      <c r="H53" s="7" t="s">
        <v>89</v>
      </c>
      <c r="I53" s="4"/>
      <c r="J53" s="19"/>
      <c r="K53" s="16"/>
    </row>
    <row r="54" spans="1:11" x14ac:dyDescent="0.25">
      <c r="A54" s="15">
        <v>43229</v>
      </c>
      <c r="B54" s="4">
        <v>300018</v>
      </c>
      <c r="C54" s="4" t="s">
        <v>57</v>
      </c>
      <c r="D54" s="77">
        <v>1256.21</v>
      </c>
      <c r="E54" s="5"/>
      <c r="F54" s="6">
        <f t="shared" si="0"/>
        <v>263702.90000000002</v>
      </c>
      <c r="G54" s="9" t="s">
        <v>24</v>
      </c>
      <c r="H54" s="7" t="s">
        <v>99</v>
      </c>
      <c r="I54" s="4"/>
      <c r="J54" s="19"/>
      <c r="K54" s="16"/>
    </row>
    <row r="55" spans="1:11" x14ac:dyDescent="0.25">
      <c r="A55" s="15">
        <v>43230</v>
      </c>
      <c r="B55" s="4">
        <v>388964</v>
      </c>
      <c r="C55" s="4" t="s">
        <v>44</v>
      </c>
      <c r="D55" s="77"/>
      <c r="E55" s="77">
        <v>763.34</v>
      </c>
      <c r="F55" s="6">
        <f t="shared" si="0"/>
        <v>264466.24000000005</v>
      </c>
      <c r="G55" s="9" t="s">
        <v>137</v>
      </c>
      <c r="H55" s="7"/>
      <c r="I55" s="4"/>
      <c r="J55" s="19"/>
      <c r="K55" s="16"/>
    </row>
    <row r="56" spans="1:11" x14ac:dyDescent="0.25">
      <c r="A56" s="15">
        <v>43230</v>
      </c>
      <c r="B56" s="4">
        <v>300030</v>
      </c>
      <c r="C56" s="4" t="s">
        <v>57</v>
      </c>
      <c r="D56" s="77">
        <v>2403.44</v>
      </c>
      <c r="E56" s="5"/>
      <c r="F56" s="6">
        <f t="shared" si="0"/>
        <v>262062.80000000005</v>
      </c>
      <c r="G56" s="9" t="s">
        <v>24</v>
      </c>
      <c r="H56" s="7" t="s">
        <v>96</v>
      </c>
      <c r="I56" s="4"/>
      <c r="J56" s="19"/>
      <c r="K56" s="16"/>
    </row>
    <row r="57" spans="1:11" x14ac:dyDescent="0.25">
      <c r="A57" s="15">
        <v>43230</v>
      </c>
      <c r="B57" s="4">
        <v>300035</v>
      </c>
      <c r="C57" s="4" t="s">
        <v>59</v>
      </c>
      <c r="D57" s="77">
        <v>1544</v>
      </c>
      <c r="E57" s="5"/>
      <c r="F57" s="6">
        <f t="shared" si="0"/>
        <v>260518.80000000005</v>
      </c>
      <c r="G57" s="9" t="s">
        <v>24</v>
      </c>
      <c r="H57" s="7" t="s">
        <v>78</v>
      </c>
      <c r="I57" s="4"/>
      <c r="J57" s="19"/>
      <c r="K57" s="16"/>
    </row>
    <row r="58" spans="1:11" x14ac:dyDescent="0.25">
      <c r="A58" s="15">
        <v>43230</v>
      </c>
      <c r="B58" s="4">
        <v>140</v>
      </c>
      <c r="C58" s="4" t="s">
        <v>67</v>
      </c>
      <c r="D58" s="77">
        <v>1</v>
      </c>
      <c r="E58" s="5"/>
      <c r="F58" s="6">
        <f t="shared" si="0"/>
        <v>260517.80000000005</v>
      </c>
      <c r="G58" s="9" t="s">
        <v>72</v>
      </c>
      <c r="H58" s="7"/>
      <c r="I58" s="4"/>
      <c r="J58" s="19"/>
      <c r="K58" s="16"/>
    </row>
    <row r="59" spans="1:11" x14ac:dyDescent="0.25">
      <c r="A59" s="15">
        <v>43230</v>
      </c>
      <c r="B59" s="4">
        <v>300020</v>
      </c>
      <c r="C59" s="4" t="s">
        <v>57</v>
      </c>
      <c r="D59" s="77">
        <v>2827.8</v>
      </c>
      <c r="E59" s="5"/>
      <c r="F59" s="6">
        <f t="shared" si="0"/>
        <v>257690.00000000006</v>
      </c>
      <c r="G59" s="9" t="s">
        <v>24</v>
      </c>
      <c r="H59" s="7" t="s">
        <v>91</v>
      </c>
      <c r="I59" s="4"/>
      <c r="J59" s="19"/>
      <c r="K59" s="16"/>
    </row>
    <row r="60" spans="1:11" x14ac:dyDescent="0.25">
      <c r="A60" s="15">
        <v>43230</v>
      </c>
      <c r="B60" s="4">
        <v>389967</v>
      </c>
      <c r="C60" s="4" t="s">
        <v>47</v>
      </c>
      <c r="D60" s="77">
        <v>80000</v>
      </c>
      <c r="E60" s="5"/>
      <c r="F60" s="6">
        <f t="shared" si="0"/>
        <v>177690.00000000006</v>
      </c>
      <c r="G60" s="9" t="s">
        <v>49</v>
      </c>
      <c r="H60" s="7"/>
      <c r="I60" s="4"/>
      <c r="J60" s="19"/>
      <c r="K60" s="16"/>
    </row>
    <row r="61" spans="1:11" x14ac:dyDescent="0.25">
      <c r="A61" s="15">
        <v>43231</v>
      </c>
      <c r="B61" s="4">
        <v>300031</v>
      </c>
      <c r="C61" s="4" t="s">
        <v>57</v>
      </c>
      <c r="D61" s="77">
        <v>1140.77</v>
      </c>
      <c r="E61" s="5"/>
      <c r="F61" s="6">
        <f t="shared" si="0"/>
        <v>176549.23000000007</v>
      </c>
      <c r="G61" s="9" t="s">
        <v>24</v>
      </c>
      <c r="H61" s="7" t="s">
        <v>118</v>
      </c>
      <c r="I61" s="4"/>
      <c r="J61" s="19"/>
      <c r="K61" s="16"/>
    </row>
    <row r="62" spans="1:11" x14ac:dyDescent="0.25">
      <c r="A62" s="15">
        <v>43231</v>
      </c>
      <c r="B62" s="4">
        <v>300017</v>
      </c>
      <c r="C62" s="4" t="s">
        <v>57</v>
      </c>
      <c r="D62" s="77">
        <v>1376.28</v>
      </c>
      <c r="E62" s="5"/>
      <c r="F62" s="6">
        <f t="shared" si="0"/>
        <v>175172.95000000007</v>
      </c>
      <c r="G62" s="9" t="s">
        <v>24</v>
      </c>
      <c r="H62" s="7" t="s">
        <v>97</v>
      </c>
      <c r="I62" s="4"/>
      <c r="J62" s="19"/>
      <c r="K62" s="16"/>
    </row>
    <row r="63" spans="1:11" x14ac:dyDescent="0.25">
      <c r="A63" s="15">
        <v>43231</v>
      </c>
      <c r="B63" s="4">
        <v>430019</v>
      </c>
      <c r="C63" s="4" t="s">
        <v>52</v>
      </c>
      <c r="D63" s="77">
        <v>360.8</v>
      </c>
      <c r="E63" s="5"/>
      <c r="F63" s="6">
        <f t="shared" si="0"/>
        <v>174812.15000000008</v>
      </c>
      <c r="G63" s="9" t="s">
        <v>28</v>
      </c>
      <c r="H63" s="7" t="s">
        <v>46</v>
      </c>
      <c r="I63" s="4">
        <v>1003</v>
      </c>
      <c r="J63" s="19">
        <v>1</v>
      </c>
      <c r="K63" s="16">
        <v>43201</v>
      </c>
    </row>
    <row r="64" spans="1:11" x14ac:dyDescent="0.25">
      <c r="A64" s="15">
        <v>43231</v>
      </c>
      <c r="B64" s="4">
        <v>300040</v>
      </c>
      <c r="C64" s="4" t="s">
        <v>59</v>
      </c>
      <c r="D64" s="77">
        <v>3489.64</v>
      </c>
      <c r="E64" s="5"/>
      <c r="F64" s="6">
        <f t="shared" si="0"/>
        <v>171322.51000000007</v>
      </c>
      <c r="G64" s="9" t="s">
        <v>24</v>
      </c>
      <c r="H64" s="7" t="s">
        <v>88</v>
      </c>
      <c r="I64" s="4"/>
      <c r="J64" s="19"/>
      <c r="K64" s="16"/>
    </row>
    <row r="65" spans="1:11" x14ac:dyDescent="0.25">
      <c r="A65" s="15">
        <v>43234</v>
      </c>
      <c r="B65" s="4">
        <v>585177</v>
      </c>
      <c r="C65" s="4" t="s">
        <v>38</v>
      </c>
      <c r="D65" s="77">
        <v>48.870000000000005</v>
      </c>
      <c r="E65" s="5"/>
      <c r="F65" s="6">
        <f t="shared" si="0"/>
        <v>171273.64000000007</v>
      </c>
      <c r="G65" s="9" t="s">
        <v>25</v>
      </c>
      <c r="H65" s="7" t="s">
        <v>27</v>
      </c>
      <c r="I65" s="4">
        <v>1</v>
      </c>
      <c r="J65" s="19">
        <v>1</v>
      </c>
      <c r="K65" s="16"/>
    </row>
    <row r="66" spans="1:11" x14ac:dyDescent="0.25">
      <c r="A66" s="15">
        <v>43234</v>
      </c>
      <c r="B66" s="4">
        <v>585161</v>
      </c>
      <c r="C66" s="4" t="s">
        <v>38</v>
      </c>
      <c r="D66" s="77">
        <v>41.37</v>
      </c>
      <c r="E66" s="5"/>
      <c r="F66" s="6">
        <f t="shared" si="0"/>
        <v>171232.27000000008</v>
      </c>
      <c r="G66" s="9" t="s">
        <v>25</v>
      </c>
      <c r="H66" s="7" t="s">
        <v>27</v>
      </c>
      <c r="I66" s="4">
        <v>1</v>
      </c>
      <c r="J66" s="19">
        <v>1</v>
      </c>
      <c r="K66" s="16"/>
    </row>
    <row r="67" spans="1:11" x14ac:dyDescent="0.25">
      <c r="A67" s="15">
        <v>43234</v>
      </c>
      <c r="B67" s="4">
        <v>585139</v>
      </c>
      <c r="C67" s="4" t="s">
        <v>38</v>
      </c>
      <c r="D67" s="77">
        <v>42.32</v>
      </c>
      <c r="E67" s="5"/>
      <c r="F67" s="6">
        <f t="shared" si="0"/>
        <v>171189.95000000007</v>
      </c>
      <c r="G67" s="9" t="s">
        <v>25</v>
      </c>
      <c r="H67" s="7" t="s">
        <v>27</v>
      </c>
      <c r="I67" s="4">
        <v>1</v>
      </c>
      <c r="J67" s="19">
        <v>1</v>
      </c>
      <c r="K67" s="16"/>
    </row>
    <row r="68" spans="1:11" x14ac:dyDescent="0.25">
      <c r="A68" s="15">
        <v>43234</v>
      </c>
      <c r="B68" s="4">
        <v>585121</v>
      </c>
      <c r="C68" s="4" t="s">
        <v>38</v>
      </c>
      <c r="D68" s="77">
        <v>51.77</v>
      </c>
      <c r="E68" s="5"/>
      <c r="F68" s="6">
        <f t="shared" si="0"/>
        <v>171138.18000000008</v>
      </c>
      <c r="G68" s="9" t="s">
        <v>25</v>
      </c>
      <c r="H68" s="7" t="s">
        <v>27</v>
      </c>
      <c r="I68" s="4">
        <v>1</v>
      </c>
      <c r="J68" s="19">
        <v>1</v>
      </c>
      <c r="K68" s="16"/>
    </row>
    <row r="69" spans="1:11" x14ac:dyDescent="0.25">
      <c r="A69" s="15">
        <v>43234</v>
      </c>
      <c r="B69" s="4">
        <v>300025</v>
      </c>
      <c r="C69" s="4" t="s">
        <v>57</v>
      </c>
      <c r="D69" s="77">
        <v>2365.98</v>
      </c>
      <c r="E69" s="5"/>
      <c r="F69" s="6">
        <f t="shared" si="0"/>
        <v>168772.20000000007</v>
      </c>
      <c r="G69" s="9" t="s">
        <v>24</v>
      </c>
      <c r="H69" s="7" t="s">
        <v>87</v>
      </c>
      <c r="I69" s="4"/>
      <c r="J69" s="19"/>
      <c r="K69" s="16"/>
    </row>
    <row r="70" spans="1:11" x14ac:dyDescent="0.25">
      <c r="A70" s="15">
        <v>43234</v>
      </c>
      <c r="B70" s="4">
        <v>300047</v>
      </c>
      <c r="C70" s="4" t="s">
        <v>59</v>
      </c>
      <c r="D70" s="77">
        <v>902.19</v>
      </c>
      <c r="E70" s="5"/>
      <c r="F70" s="6">
        <f t="shared" si="0"/>
        <v>167870.01000000007</v>
      </c>
      <c r="G70" s="9" t="s">
        <v>26</v>
      </c>
      <c r="H70" s="7" t="s">
        <v>97</v>
      </c>
      <c r="I70" s="4"/>
      <c r="J70" s="19"/>
      <c r="K70" s="16"/>
    </row>
    <row r="71" spans="1:11" x14ac:dyDescent="0.25">
      <c r="A71" s="15">
        <v>43234</v>
      </c>
      <c r="B71" s="4">
        <v>555549</v>
      </c>
      <c r="C71" s="4" t="s">
        <v>58</v>
      </c>
      <c r="D71" s="77">
        <v>174548.14</v>
      </c>
      <c r="E71" s="5"/>
      <c r="F71" s="6">
        <f t="shared" si="0"/>
        <v>-6678.1299999999464</v>
      </c>
      <c r="G71" s="9" t="s">
        <v>75</v>
      </c>
      <c r="H71" s="7"/>
      <c r="I71" s="4"/>
      <c r="J71" s="19"/>
      <c r="K71" s="16"/>
    </row>
    <row r="72" spans="1:11" x14ac:dyDescent="0.25">
      <c r="A72" s="15">
        <v>43234</v>
      </c>
      <c r="B72" s="4">
        <v>300049</v>
      </c>
      <c r="C72" s="4" t="s">
        <v>57</v>
      </c>
      <c r="D72" s="77">
        <v>790.15</v>
      </c>
      <c r="E72" s="5"/>
      <c r="F72" s="6">
        <f t="shared" si="0"/>
        <v>-7468.2799999999461</v>
      </c>
      <c r="G72" s="9" t="s">
        <v>26</v>
      </c>
      <c r="H72" s="7" t="s">
        <v>100</v>
      </c>
      <c r="I72" s="4"/>
      <c r="J72" s="19"/>
      <c r="K72" s="16"/>
    </row>
    <row r="73" spans="1:11" x14ac:dyDescent="0.25">
      <c r="A73" s="15">
        <v>43234</v>
      </c>
      <c r="B73" s="4">
        <v>727220</v>
      </c>
      <c r="C73" s="4" t="s">
        <v>60</v>
      </c>
      <c r="D73" s="77"/>
      <c r="E73" s="77">
        <v>7718.1900000000005</v>
      </c>
      <c r="F73" s="6">
        <f t="shared" si="0"/>
        <v>249.91000000005442</v>
      </c>
      <c r="G73" s="9" t="s">
        <v>74</v>
      </c>
      <c r="H73" s="7"/>
      <c r="I73" s="4"/>
      <c r="J73" s="19"/>
      <c r="K73" s="16"/>
    </row>
    <row r="74" spans="1:11" x14ac:dyDescent="0.25">
      <c r="A74" s="15">
        <v>43234</v>
      </c>
      <c r="B74" s="4">
        <v>300050</v>
      </c>
      <c r="C74" s="4" t="s">
        <v>57</v>
      </c>
      <c r="D74" s="77">
        <v>249.91</v>
      </c>
      <c r="E74" s="5"/>
      <c r="F74" s="6">
        <f t="shared" si="0"/>
        <v>5.4427573559223674E-11</v>
      </c>
      <c r="G74" s="9" t="s">
        <v>26</v>
      </c>
      <c r="H74" s="7" t="s">
        <v>110</v>
      </c>
      <c r="I74" s="4"/>
      <c r="J74" s="19"/>
      <c r="K74" s="16"/>
    </row>
    <row r="75" spans="1:11" x14ac:dyDescent="0.25">
      <c r="A75" s="15">
        <v>43235</v>
      </c>
      <c r="B75" s="4">
        <v>300051</v>
      </c>
      <c r="C75" s="4" t="s">
        <v>57</v>
      </c>
      <c r="D75" s="77">
        <v>970.65</v>
      </c>
      <c r="E75" s="5"/>
      <c r="F75" s="6">
        <f t="shared" ref="F75:F103" si="1">F74-D75+E75</f>
        <v>-970.64999999994552</v>
      </c>
      <c r="G75" s="9" t="s">
        <v>26</v>
      </c>
      <c r="H75" s="7" t="s">
        <v>80</v>
      </c>
      <c r="I75" s="4"/>
      <c r="J75" s="19"/>
      <c r="K75" s="16"/>
    </row>
    <row r="76" spans="1:11" x14ac:dyDescent="0.25">
      <c r="A76" s="15">
        <v>43235</v>
      </c>
      <c r="B76" s="4">
        <v>300048</v>
      </c>
      <c r="C76" s="4" t="s">
        <v>59</v>
      </c>
      <c r="D76" s="77">
        <v>778.2</v>
      </c>
      <c r="E76" s="5"/>
      <c r="F76" s="6">
        <f t="shared" si="1"/>
        <v>-1748.8499999999456</v>
      </c>
      <c r="G76" s="9" t="s">
        <v>26</v>
      </c>
      <c r="H76" s="7" t="s">
        <v>112</v>
      </c>
      <c r="I76" s="4"/>
      <c r="J76" s="19"/>
      <c r="K76" s="16"/>
    </row>
    <row r="77" spans="1:11" x14ac:dyDescent="0.25">
      <c r="A77" s="15">
        <v>43235</v>
      </c>
      <c r="B77" s="4">
        <v>300010</v>
      </c>
      <c r="C77" s="4" t="s">
        <v>57</v>
      </c>
      <c r="D77" s="77">
        <v>1232.45</v>
      </c>
      <c r="E77" s="5"/>
      <c r="F77" s="6">
        <f t="shared" si="1"/>
        <v>-2981.2999999999456</v>
      </c>
      <c r="G77" s="9" t="s">
        <v>24</v>
      </c>
      <c r="H77" s="7" t="s">
        <v>117</v>
      </c>
      <c r="I77" s="4"/>
      <c r="J77" s="19"/>
      <c r="K77" s="16"/>
    </row>
    <row r="78" spans="1:11" x14ac:dyDescent="0.25">
      <c r="A78" s="15">
        <v>43235</v>
      </c>
      <c r="B78" s="4">
        <v>727220</v>
      </c>
      <c r="C78" s="4" t="s">
        <v>60</v>
      </c>
      <c r="D78" s="77"/>
      <c r="E78" s="77">
        <v>2981.3</v>
      </c>
      <c r="F78" s="6">
        <f t="shared" si="1"/>
        <v>5.4569682106375694E-11</v>
      </c>
      <c r="G78" s="9" t="s">
        <v>74</v>
      </c>
      <c r="H78" s="7"/>
      <c r="I78" s="4"/>
      <c r="J78" s="19"/>
      <c r="K78" s="16"/>
    </row>
    <row r="79" spans="1:11" x14ac:dyDescent="0.25">
      <c r="A79" s="15">
        <v>43237</v>
      </c>
      <c r="B79" s="4">
        <v>161387</v>
      </c>
      <c r="C79" s="4" t="s">
        <v>32</v>
      </c>
      <c r="D79" s="77">
        <v>9.5</v>
      </c>
      <c r="E79" s="5"/>
      <c r="F79" s="6">
        <f t="shared" si="1"/>
        <v>-9.4999999999454303</v>
      </c>
      <c r="G79" s="9" t="s">
        <v>72</v>
      </c>
      <c r="H79" s="7"/>
      <c r="I79" s="4"/>
      <c r="J79" s="19"/>
      <c r="K79" s="16"/>
    </row>
    <row r="80" spans="1:11" x14ac:dyDescent="0.25">
      <c r="A80" s="15">
        <v>43237</v>
      </c>
      <c r="B80" s="4">
        <v>160177</v>
      </c>
      <c r="C80" s="4" t="s">
        <v>32</v>
      </c>
      <c r="D80" s="77">
        <v>9.5</v>
      </c>
      <c r="E80" s="5"/>
      <c r="F80" s="6">
        <f t="shared" si="1"/>
        <v>-18.99999999994543</v>
      </c>
      <c r="G80" s="9" t="s">
        <v>72</v>
      </c>
      <c r="H80" s="7"/>
      <c r="I80" s="4"/>
      <c r="J80" s="19"/>
      <c r="K80" s="16"/>
    </row>
    <row r="81" spans="1:11" x14ac:dyDescent="0.25">
      <c r="A81" s="15">
        <v>43237</v>
      </c>
      <c r="B81" s="4">
        <v>161071</v>
      </c>
      <c r="C81" s="4" t="s">
        <v>32</v>
      </c>
      <c r="D81" s="77">
        <v>9.5</v>
      </c>
      <c r="E81" s="5"/>
      <c r="F81" s="6">
        <f t="shared" si="1"/>
        <v>-28.49999999994543</v>
      </c>
      <c r="G81" s="9" t="s">
        <v>72</v>
      </c>
      <c r="H81" s="7"/>
      <c r="I81" s="4"/>
      <c r="J81" s="19"/>
      <c r="K81" s="16"/>
    </row>
    <row r="82" spans="1:11" x14ac:dyDescent="0.25">
      <c r="A82" s="15">
        <v>43237</v>
      </c>
      <c r="B82" s="4">
        <v>161387</v>
      </c>
      <c r="C82" s="4" t="s">
        <v>55</v>
      </c>
      <c r="D82" s="77">
        <v>2160</v>
      </c>
      <c r="E82" s="5"/>
      <c r="F82" s="6">
        <f t="shared" si="1"/>
        <v>-2188.4999999999454</v>
      </c>
      <c r="G82" s="9" t="s">
        <v>34</v>
      </c>
      <c r="H82" s="7" t="s">
        <v>132</v>
      </c>
      <c r="I82" s="4">
        <v>1105</v>
      </c>
      <c r="J82" s="19">
        <v>1</v>
      </c>
      <c r="K82" s="16">
        <v>43231</v>
      </c>
    </row>
    <row r="83" spans="1:11" x14ac:dyDescent="0.25">
      <c r="A83" s="15">
        <v>43237</v>
      </c>
      <c r="B83" s="4">
        <v>160177</v>
      </c>
      <c r="C83" s="4" t="s">
        <v>55</v>
      </c>
      <c r="D83" s="77">
        <v>14400</v>
      </c>
      <c r="E83" s="5"/>
      <c r="F83" s="6">
        <f t="shared" si="1"/>
        <v>-16588.499999999945</v>
      </c>
      <c r="G83" s="9" t="s">
        <v>34</v>
      </c>
      <c r="H83" s="7" t="s">
        <v>128</v>
      </c>
      <c r="I83" s="4">
        <v>8</v>
      </c>
      <c r="J83" s="19">
        <v>2</v>
      </c>
      <c r="K83" s="16">
        <v>43230</v>
      </c>
    </row>
    <row r="84" spans="1:11" x14ac:dyDescent="0.25">
      <c r="A84" s="15">
        <v>43237</v>
      </c>
      <c r="B84" s="4">
        <v>160517</v>
      </c>
      <c r="C84" s="4" t="s">
        <v>55</v>
      </c>
      <c r="D84" s="77">
        <v>25189.34</v>
      </c>
      <c r="E84" s="5"/>
      <c r="F84" s="6">
        <f t="shared" si="1"/>
        <v>-41777.839999999946</v>
      </c>
      <c r="G84" s="9" t="s">
        <v>34</v>
      </c>
      <c r="H84" s="7" t="s">
        <v>119</v>
      </c>
      <c r="I84" s="4">
        <v>4</v>
      </c>
      <c r="J84" s="19">
        <v>2</v>
      </c>
      <c r="K84" s="16">
        <v>43230</v>
      </c>
    </row>
    <row r="85" spans="1:11" x14ac:dyDescent="0.25">
      <c r="A85" s="15">
        <v>43237</v>
      </c>
      <c r="B85" s="4">
        <v>160874</v>
      </c>
      <c r="C85" s="4" t="s">
        <v>55</v>
      </c>
      <c r="D85" s="77">
        <v>15729.26</v>
      </c>
      <c r="E85" s="5"/>
      <c r="F85" s="6">
        <f t="shared" si="1"/>
        <v>-57507.099999999948</v>
      </c>
      <c r="G85" s="9" t="s">
        <v>34</v>
      </c>
      <c r="H85" s="7" t="s">
        <v>127</v>
      </c>
      <c r="I85" s="4">
        <v>39</v>
      </c>
      <c r="J85" s="19">
        <v>2</v>
      </c>
      <c r="K85" s="16">
        <v>43230</v>
      </c>
    </row>
    <row r="86" spans="1:11" x14ac:dyDescent="0.25">
      <c r="A86" s="15">
        <v>43237</v>
      </c>
      <c r="B86" s="4">
        <v>161071</v>
      </c>
      <c r="C86" s="4" t="s">
        <v>55</v>
      </c>
      <c r="D86" s="77">
        <v>16742.84</v>
      </c>
      <c r="E86" s="5"/>
      <c r="F86" s="6">
        <f t="shared" si="1"/>
        <v>-74249.939999999944</v>
      </c>
      <c r="G86" s="9" t="s">
        <v>34</v>
      </c>
      <c r="H86" s="7" t="s">
        <v>61</v>
      </c>
      <c r="I86" s="4">
        <v>5</v>
      </c>
      <c r="J86" s="19">
        <v>2</v>
      </c>
      <c r="K86" s="16">
        <v>43230</v>
      </c>
    </row>
    <row r="87" spans="1:11" x14ac:dyDescent="0.25">
      <c r="A87" s="15">
        <v>43237</v>
      </c>
      <c r="B87" s="4">
        <v>727220</v>
      </c>
      <c r="C87" s="4" t="s">
        <v>60</v>
      </c>
      <c r="D87" s="77"/>
      <c r="E87" s="77">
        <v>74268.94</v>
      </c>
      <c r="F87" s="6">
        <f t="shared" si="1"/>
        <v>19.000000000058208</v>
      </c>
      <c r="G87" s="9" t="s">
        <v>74</v>
      </c>
      <c r="H87" s="7"/>
      <c r="I87" s="4"/>
      <c r="J87" s="19"/>
      <c r="K87" s="16"/>
    </row>
    <row r="88" spans="1:11" x14ac:dyDescent="0.25">
      <c r="A88" s="15">
        <v>43237</v>
      </c>
      <c r="B88" s="4">
        <v>160874</v>
      </c>
      <c r="C88" s="4" t="s">
        <v>32</v>
      </c>
      <c r="D88" s="77">
        <v>9.5</v>
      </c>
      <c r="E88" s="5"/>
      <c r="F88" s="6">
        <f t="shared" si="1"/>
        <v>9.5000000000582077</v>
      </c>
      <c r="G88" s="9" t="s">
        <v>72</v>
      </c>
      <c r="H88" s="7"/>
      <c r="I88" s="4"/>
      <c r="J88" s="19"/>
      <c r="K88" s="16"/>
    </row>
    <row r="89" spans="1:11" x14ac:dyDescent="0.25">
      <c r="A89" s="15">
        <v>43237</v>
      </c>
      <c r="B89" s="4">
        <v>160517</v>
      </c>
      <c r="C89" s="4" t="s">
        <v>32</v>
      </c>
      <c r="D89" s="77">
        <v>9.5</v>
      </c>
      <c r="E89" s="5"/>
      <c r="F89" s="6">
        <f t="shared" si="1"/>
        <v>5.8207660913467407E-11</v>
      </c>
      <c r="G89" s="9" t="s">
        <v>72</v>
      </c>
      <c r="H89" s="7"/>
      <c r="I89" s="4"/>
      <c r="J89" s="19"/>
      <c r="K89" s="16"/>
    </row>
    <row r="90" spans="1:11" x14ac:dyDescent="0.25">
      <c r="A90" s="15">
        <v>43238</v>
      </c>
      <c r="B90" s="4">
        <v>831042</v>
      </c>
      <c r="C90" s="4" t="s">
        <v>54</v>
      </c>
      <c r="D90" s="77">
        <v>8134.6</v>
      </c>
      <c r="E90" s="5"/>
      <c r="F90" s="6">
        <f t="shared" si="1"/>
        <v>-8134.5999999999422</v>
      </c>
      <c r="G90" s="9" t="s">
        <v>29</v>
      </c>
      <c r="H90" s="7" t="s">
        <v>116</v>
      </c>
      <c r="I90" s="4">
        <v>2</v>
      </c>
      <c r="J90" s="19">
        <v>1</v>
      </c>
      <c r="K90" s="16"/>
    </row>
    <row r="91" spans="1:11" x14ac:dyDescent="0.25">
      <c r="A91" s="15">
        <v>43238</v>
      </c>
      <c r="B91" s="4">
        <v>727220</v>
      </c>
      <c r="C91" s="4" t="s">
        <v>60</v>
      </c>
      <c r="D91" s="77"/>
      <c r="E91" s="77">
        <v>8738.91</v>
      </c>
      <c r="F91" s="6">
        <f t="shared" si="1"/>
        <v>604.3100000000577</v>
      </c>
      <c r="G91" s="9" t="s">
        <v>74</v>
      </c>
      <c r="H91" s="7"/>
      <c r="I91" s="4"/>
      <c r="J91" s="19"/>
      <c r="K91" s="16"/>
    </row>
    <row r="92" spans="1:11" x14ac:dyDescent="0.25">
      <c r="A92" s="15">
        <v>43238</v>
      </c>
      <c r="B92" s="4">
        <v>435572</v>
      </c>
      <c r="C92" s="4" t="s">
        <v>53</v>
      </c>
      <c r="D92" s="77">
        <v>197.07</v>
      </c>
      <c r="E92" s="5"/>
      <c r="F92" s="6">
        <f t="shared" si="1"/>
        <v>407.24000000005771</v>
      </c>
      <c r="G92" s="9" t="s">
        <v>31</v>
      </c>
      <c r="H92" s="7" t="s">
        <v>133</v>
      </c>
      <c r="I92" s="4">
        <v>44</v>
      </c>
      <c r="J92" s="19">
        <v>1</v>
      </c>
      <c r="K92" s="16"/>
    </row>
    <row r="93" spans="1:11" x14ac:dyDescent="0.25">
      <c r="A93" s="15">
        <v>43238</v>
      </c>
      <c r="B93" s="4">
        <v>435359</v>
      </c>
      <c r="C93" s="4" t="s">
        <v>53</v>
      </c>
      <c r="D93" s="77">
        <v>407.24</v>
      </c>
      <c r="E93" s="5"/>
      <c r="F93" s="6">
        <f t="shared" si="1"/>
        <v>5.7696070143720135E-11</v>
      </c>
      <c r="G93" s="9" t="s">
        <v>43</v>
      </c>
      <c r="H93" s="7" t="s">
        <v>134</v>
      </c>
      <c r="I93" s="4">
        <v>46</v>
      </c>
      <c r="J93" s="19">
        <v>1</v>
      </c>
      <c r="K93" s="16"/>
    </row>
    <row r="94" spans="1:11" x14ac:dyDescent="0.25">
      <c r="A94" s="15">
        <v>43241</v>
      </c>
      <c r="B94" s="4">
        <v>611017</v>
      </c>
      <c r="C94" s="4" t="s">
        <v>52</v>
      </c>
      <c r="D94" s="77">
        <v>372.40000000000003</v>
      </c>
      <c r="E94" s="5"/>
      <c r="F94" s="6">
        <f t="shared" si="1"/>
        <v>-372.39999999994234</v>
      </c>
      <c r="G94" s="9" t="s">
        <v>50</v>
      </c>
      <c r="H94" s="7" t="s">
        <v>135</v>
      </c>
      <c r="I94" s="4">
        <v>1161824</v>
      </c>
      <c r="J94" s="19">
        <v>1</v>
      </c>
      <c r="K94" s="16"/>
    </row>
    <row r="95" spans="1:11" x14ac:dyDescent="0.25">
      <c r="A95" s="15">
        <v>43241</v>
      </c>
      <c r="B95" s="4">
        <v>727220</v>
      </c>
      <c r="C95" s="4" t="s">
        <v>60</v>
      </c>
      <c r="D95" s="77"/>
      <c r="E95" s="77">
        <v>372.40000000000003</v>
      </c>
      <c r="F95" s="6">
        <f t="shared" si="1"/>
        <v>5.7696070143720135E-11</v>
      </c>
      <c r="G95" s="9" t="s">
        <v>74</v>
      </c>
      <c r="H95" s="7"/>
      <c r="I95" s="4"/>
      <c r="J95" s="19"/>
      <c r="K95" s="16"/>
    </row>
    <row r="96" spans="1:11" x14ac:dyDescent="0.25">
      <c r="A96" s="15">
        <v>43242</v>
      </c>
      <c r="B96" s="4">
        <v>900041</v>
      </c>
      <c r="C96" s="4" t="s">
        <v>57</v>
      </c>
      <c r="D96" s="77">
        <v>245.31</v>
      </c>
      <c r="E96" s="5"/>
      <c r="F96" s="6">
        <f t="shared" si="1"/>
        <v>-245.30999999994231</v>
      </c>
      <c r="G96" s="9" t="s">
        <v>24</v>
      </c>
      <c r="H96" s="7" t="s">
        <v>110</v>
      </c>
      <c r="I96" s="4"/>
      <c r="J96" s="19"/>
      <c r="K96" s="16"/>
    </row>
    <row r="97" spans="1:11" x14ac:dyDescent="0.25">
      <c r="A97" s="15">
        <v>43242</v>
      </c>
      <c r="B97" s="4">
        <v>727220</v>
      </c>
      <c r="C97" s="4" t="s">
        <v>60</v>
      </c>
      <c r="D97" s="77"/>
      <c r="E97" s="77">
        <v>245.31</v>
      </c>
      <c r="F97" s="6">
        <f t="shared" si="1"/>
        <v>5.7696070143720135E-11</v>
      </c>
      <c r="G97" s="9" t="s">
        <v>74</v>
      </c>
      <c r="H97" s="7"/>
      <c r="I97" s="4"/>
      <c r="J97" s="19"/>
      <c r="K97" s="16"/>
    </row>
    <row r="98" spans="1:11" x14ac:dyDescent="0.25">
      <c r="A98" s="15">
        <v>43245</v>
      </c>
      <c r="B98" s="4">
        <v>140</v>
      </c>
      <c r="C98" s="4" t="s">
        <v>67</v>
      </c>
      <c r="D98" s="77">
        <v>1</v>
      </c>
      <c r="E98" s="77"/>
      <c r="F98" s="6">
        <f t="shared" si="1"/>
        <v>-0.99999999994230393</v>
      </c>
      <c r="G98" s="9" t="s">
        <v>72</v>
      </c>
      <c r="H98" s="7"/>
      <c r="I98" s="4"/>
      <c r="J98" s="19"/>
      <c r="K98" s="16"/>
    </row>
    <row r="99" spans="1:11" x14ac:dyDescent="0.25">
      <c r="A99" s="15">
        <v>43245</v>
      </c>
      <c r="B99" s="4">
        <v>0</v>
      </c>
      <c r="C99" s="4" t="s">
        <v>71</v>
      </c>
      <c r="D99" s="77">
        <v>42</v>
      </c>
      <c r="E99" s="77"/>
      <c r="F99" s="6">
        <f t="shared" si="1"/>
        <v>-42.999999999942304</v>
      </c>
      <c r="G99" s="9" t="s">
        <v>72</v>
      </c>
      <c r="H99" s="7"/>
      <c r="I99" s="4"/>
      <c r="J99" s="19"/>
      <c r="K99" s="16"/>
    </row>
    <row r="100" spans="1:11" x14ac:dyDescent="0.25">
      <c r="A100" s="15">
        <v>43245</v>
      </c>
      <c r="B100" s="4">
        <v>367351</v>
      </c>
      <c r="C100" s="4" t="s">
        <v>47</v>
      </c>
      <c r="D100" s="77">
        <v>17.600000000000001</v>
      </c>
      <c r="E100" s="77"/>
      <c r="F100" s="6">
        <f t="shared" si="1"/>
        <v>-60.599999999942305</v>
      </c>
      <c r="G100" s="9" t="s">
        <v>28</v>
      </c>
      <c r="H100" s="7"/>
      <c r="I100" s="4"/>
      <c r="J100" s="19"/>
      <c r="K100" s="16"/>
    </row>
    <row r="101" spans="1:11" x14ac:dyDescent="0.25">
      <c r="A101" s="15">
        <v>43245</v>
      </c>
      <c r="B101" s="4">
        <v>727220</v>
      </c>
      <c r="C101" s="4" t="s">
        <v>60</v>
      </c>
      <c r="D101" s="77"/>
      <c r="E101" s="77">
        <v>60.6</v>
      </c>
      <c r="F101" s="6">
        <f t="shared" si="1"/>
        <v>5.7696070143720135E-11</v>
      </c>
      <c r="G101" s="9" t="s">
        <v>74</v>
      </c>
      <c r="H101" s="7"/>
      <c r="I101" s="4"/>
      <c r="J101" s="19"/>
      <c r="K101" s="16"/>
    </row>
    <row r="102" spans="1:11" x14ac:dyDescent="0.25">
      <c r="A102" s="15">
        <v>43250</v>
      </c>
      <c r="B102" s="4">
        <v>501559</v>
      </c>
      <c r="C102" s="4" t="s">
        <v>52</v>
      </c>
      <c r="D102" s="77">
        <v>8550</v>
      </c>
      <c r="E102" s="77"/>
      <c r="F102" s="6">
        <f t="shared" si="1"/>
        <v>-8549.9999999999418</v>
      </c>
      <c r="G102" s="9" t="s">
        <v>120</v>
      </c>
      <c r="H102" s="7" t="s">
        <v>45</v>
      </c>
      <c r="I102" s="4">
        <v>340655</v>
      </c>
      <c r="J102" s="19">
        <v>3</v>
      </c>
      <c r="K102" s="16">
        <v>43257</v>
      </c>
    </row>
    <row r="103" spans="1:11" x14ac:dyDescent="0.25">
      <c r="A103" s="15">
        <v>43250</v>
      </c>
      <c r="B103" s="4">
        <v>727220</v>
      </c>
      <c r="C103" s="4" t="s">
        <v>60</v>
      </c>
      <c r="D103" s="77"/>
      <c r="E103" s="77">
        <v>8550</v>
      </c>
      <c r="F103" s="6">
        <f t="shared" si="1"/>
        <v>5.8207660913467407E-11</v>
      </c>
      <c r="G103" s="9" t="s">
        <v>74</v>
      </c>
      <c r="H103" s="7"/>
      <c r="I103" s="4"/>
      <c r="J103" s="19"/>
      <c r="K103" s="16"/>
    </row>
    <row r="104" spans="1:11" x14ac:dyDescent="0.25">
      <c r="A104" s="15"/>
      <c r="B104" s="4"/>
      <c r="C104" s="4"/>
      <c r="D104" s="77"/>
      <c r="E104" s="5"/>
      <c r="F104" s="6"/>
      <c r="G104" s="9"/>
      <c r="H104" s="7"/>
      <c r="I104" s="4"/>
      <c r="J104" s="19"/>
      <c r="K104" s="16"/>
    </row>
    <row r="105" spans="1:11" ht="15.75" thickBot="1" x14ac:dyDescent="0.3">
      <c r="A105" s="152" t="s">
        <v>12</v>
      </c>
      <c r="B105" s="153"/>
      <c r="C105" s="21"/>
      <c r="D105" s="78">
        <f>SUM(D10:D104)</f>
        <v>446356.46000000014</v>
      </c>
      <c r="E105" s="40">
        <f>SUM(E10:E104)</f>
        <v>446356.45999999996</v>
      </c>
      <c r="F105" s="22">
        <f>F9-D105+E105</f>
        <v>0</v>
      </c>
      <c r="G105" s="10"/>
      <c r="H105" s="18"/>
      <c r="I105" s="17"/>
      <c r="J105" s="20"/>
      <c r="K105" s="25"/>
    </row>
    <row r="106" spans="1:11" x14ac:dyDescent="0.25">
      <c r="A106" s="38" t="s">
        <v>23</v>
      </c>
      <c r="B106" s="3"/>
      <c r="C106" s="3"/>
      <c r="D106" s="75"/>
      <c r="E106" s="3"/>
      <c r="F106" s="3"/>
      <c r="G106" s="3"/>
      <c r="H106" s="3"/>
      <c r="I106" s="3"/>
      <c r="J106" s="2"/>
      <c r="K106" s="24"/>
    </row>
    <row r="107" spans="1:11" x14ac:dyDescent="0.25">
      <c r="A107" s="38"/>
      <c r="B107" s="3"/>
      <c r="C107" s="3"/>
      <c r="D107" s="75"/>
      <c r="E107" s="3"/>
      <c r="F107" s="3"/>
      <c r="G107" s="3"/>
      <c r="H107" s="3"/>
      <c r="I107" s="3"/>
      <c r="J107" s="2"/>
      <c r="K107" s="24"/>
    </row>
    <row r="108" spans="1:11" x14ac:dyDescent="0.25">
      <c r="A108" s="38"/>
      <c r="B108" s="3"/>
      <c r="C108" s="3"/>
      <c r="D108" s="75"/>
      <c r="E108" s="3"/>
      <c r="F108" s="3"/>
      <c r="G108" s="3"/>
      <c r="H108" s="3"/>
      <c r="I108" s="3"/>
      <c r="J108" s="2"/>
      <c r="K108" s="24"/>
    </row>
    <row r="110" spans="1:11" ht="46.5" customHeight="1" x14ac:dyDescent="0.25">
      <c r="A110" s="149" t="s">
        <v>123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</row>
    <row r="111" spans="1:11" ht="18" customHeight="1" x14ac:dyDescent="0.25"/>
    <row r="112" spans="1:11" ht="18" customHeight="1" x14ac:dyDescent="0.3">
      <c r="A112" s="150" t="s">
        <v>125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</row>
    <row r="113" spans="1:11" x14ac:dyDescent="0.25">
      <c r="A113" s="3"/>
      <c r="B113" s="3"/>
      <c r="C113" s="3"/>
      <c r="D113" s="75"/>
      <c r="E113" s="3"/>
      <c r="F113" s="3"/>
      <c r="G113" s="3"/>
      <c r="H113" s="3"/>
      <c r="I113" s="3"/>
      <c r="J113" s="2"/>
      <c r="K113" s="24"/>
    </row>
    <row r="114" spans="1:11" x14ac:dyDescent="0.25">
      <c r="A114" s="154" t="s">
        <v>21</v>
      </c>
      <c r="B114" s="155"/>
      <c r="C114" s="155"/>
      <c r="D114" s="155"/>
      <c r="E114" s="156"/>
      <c r="F114" s="3"/>
      <c r="G114" s="157" t="s">
        <v>20</v>
      </c>
      <c r="H114" s="157"/>
      <c r="I114" s="157"/>
      <c r="J114" s="157"/>
      <c r="K114" s="24"/>
    </row>
    <row r="115" spans="1:11" x14ac:dyDescent="0.25">
      <c r="A115" s="43" t="s">
        <v>75</v>
      </c>
      <c r="B115" s="44"/>
      <c r="C115" s="44"/>
      <c r="D115" s="79"/>
      <c r="E115" s="33">
        <f t="shared" ref="E115:E129" si="2">SUMIF($G$8:$G$104,A115,$D$8:$D$104)</f>
        <v>174548.14</v>
      </c>
      <c r="F115" s="3"/>
      <c r="G115" s="62" t="s">
        <v>73</v>
      </c>
      <c r="H115" s="26"/>
      <c r="I115" s="158">
        <f>SUMIF($G$8:$G$104,G115,$E$8:$E$104)</f>
        <v>249997.75</v>
      </c>
      <c r="J115" s="159"/>
      <c r="K115" s="24"/>
    </row>
    <row r="116" spans="1:11" x14ac:dyDescent="0.25">
      <c r="A116" s="27" t="s">
        <v>136</v>
      </c>
      <c r="B116" s="63"/>
      <c r="C116" s="63"/>
      <c r="D116" s="80"/>
      <c r="E116" s="29">
        <f t="shared" si="2"/>
        <v>317.8</v>
      </c>
      <c r="F116" s="3"/>
      <c r="G116" s="160" t="s">
        <v>74</v>
      </c>
      <c r="H116" s="161"/>
      <c r="I116" s="158">
        <f>SUMIF($G$8:$G$104,G116,$E$8:$E$104)</f>
        <v>115595.37000000001</v>
      </c>
      <c r="J116" s="159"/>
      <c r="K116" s="24"/>
    </row>
    <row r="117" spans="1:11" x14ac:dyDescent="0.25">
      <c r="A117" s="27" t="s">
        <v>25</v>
      </c>
      <c r="B117" s="63"/>
      <c r="C117" s="63"/>
      <c r="D117" s="80"/>
      <c r="E117" s="29">
        <f t="shared" si="2"/>
        <v>184.33</v>
      </c>
      <c r="F117" s="3"/>
      <c r="G117" s="160" t="s">
        <v>121</v>
      </c>
      <c r="H117" s="161"/>
      <c r="I117" s="158">
        <f>SUMIF($G$8:$G$104,G117,$E$8:$E$104)</f>
        <v>80000</v>
      </c>
      <c r="J117" s="159"/>
      <c r="K117" s="24"/>
    </row>
    <row r="118" spans="1:11" x14ac:dyDescent="0.25">
      <c r="A118" s="27" t="s">
        <v>24</v>
      </c>
      <c r="B118" s="63"/>
      <c r="C118" s="63"/>
      <c r="D118" s="80"/>
      <c r="E118" s="29">
        <f t="shared" si="2"/>
        <v>80188.449999999983</v>
      </c>
      <c r="F118" s="3"/>
      <c r="G118" s="160" t="s">
        <v>137</v>
      </c>
      <c r="H118" s="161"/>
      <c r="I118" s="158">
        <f>SUMIF($G$8:$G$104,G118,$E$8:$E$104)</f>
        <v>763.34</v>
      </c>
      <c r="J118" s="159"/>
      <c r="K118" s="24"/>
    </row>
    <row r="119" spans="1:11" x14ac:dyDescent="0.25">
      <c r="A119" s="27" t="s">
        <v>29</v>
      </c>
      <c r="B119" s="63"/>
      <c r="C119" s="63"/>
      <c r="D119" s="80"/>
      <c r="E119" s="29">
        <f t="shared" si="2"/>
        <v>8134.6</v>
      </c>
      <c r="F119" s="3"/>
      <c r="G119" s="62"/>
      <c r="H119" s="26"/>
      <c r="I119" s="158">
        <f>SUMIF($G$8:$G$104,G119,$E$8:$E$104)</f>
        <v>0</v>
      </c>
      <c r="J119" s="159"/>
      <c r="K119" s="24"/>
    </row>
    <row r="120" spans="1:11" x14ac:dyDescent="0.25">
      <c r="A120" s="27" t="s">
        <v>31</v>
      </c>
      <c r="B120" s="63"/>
      <c r="C120" s="63"/>
      <c r="D120" s="80"/>
      <c r="E120" s="29">
        <f t="shared" si="2"/>
        <v>197.07</v>
      </c>
      <c r="F120" s="3"/>
      <c r="G120" s="47" t="s">
        <v>22</v>
      </c>
      <c r="H120" s="48"/>
      <c r="I120" s="164">
        <f>SUM(I115:J119)</f>
        <v>446356.46</v>
      </c>
      <c r="J120" s="165"/>
      <c r="K120" s="61">
        <f>E105-I120</f>
        <v>0</v>
      </c>
    </row>
    <row r="121" spans="1:11" x14ac:dyDescent="0.25">
      <c r="A121" s="27" t="s">
        <v>28</v>
      </c>
      <c r="B121" s="63"/>
      <c r="C121" s="63"/>
      <c r="D121" s="80"/>
      <c r="E121" s="29">
        <f t="shared" si="2"/>
        <v>378.40000000000003</v>
      </c>
      <c r="F121" s="3"/>
      <c r="G121" s="70"/>
      <c r="H121" s="45"/>
      <c r="I121" s="69"/>
      <c r="J121" s="71"/>
      <c r="K121" s="24"/>
    </row>
    <row r="122" spans="1:11" x14ac:dyDescent="0.25">
      <c r="A122" s="27" t="s">
        <v>50</v>
      </c>
      <c r="B122" s="63"/>
      <c r="C122" s="63"/>
      <c r="D122" s="80"/>
      <c r="E122" s="29">
        <f t="shared" si="2"/>
        <v>372.40000000000003</v>
      </c>
      <c r="F122" s="3"/>
      <c r="G122" s="36" t="s">
        <v>64</v>
      </c>
      <c r="H122" s="37"/>
      <c r="I122" s="66"/>
      <c r="J122" s="67"/>
    </row>
    <row r="123" spans="1:11" x14ac:dyDescent="0.25">
      <c r="A123" s="27" t="s">
        <v>49</v>
      </c>
      <c r="B123" s="63"/>
      <c r="C123" s="63"/>
      <c r="D123" s="80"/>
      <c r="E123" s="29">
        <f t="shared" si="2"/>
        <v>80000</v>
      </c>
      <c r="F123" s="3"/>
      <c r="G123" s="64" t="s">
        <v>19</v>
      </c>
      <c r="H123" s="65"/>
      <c r="I123" s="158">
        <f>'CEF Abril 2018'!I101:J101</f>
        <v>16962.84</v>
      </c>
      <c r="J123" s="159"/>
    </row>
    <row r="124" spans="1:11" x14ac:dyDescent="0.25">
      <c r="A124" s="27" t="s">
        <v>36</v>
      </c>
      <c r="B124" s="63"/>
      <c r="C124" s="63"/>
      <c r="D124" s="80"/>
      <c r="E124" s="29">
        <f t="shared" si="2"/>
        <v>0</v>
      </c>
      <c r="F124" s="3"/>
      <c r="G124" s="27" t="s">
        <v>75</v>
      </c>
      <c r="H124" s="65"/>
      <c r="I124" s="158">
        <f>SUMIF($G$8:$G$104,G124,$D$8:$D$104)</f>
        <v>174548.14</v>
      </c>
      <c r="J124" s="159"/>
    </row>
    <row r="125" spans="1:11" x14ac:dyDescent="0.25">
      <c r="A125" s="27" t="s">
        <v>43</v>
      </c>
      <c r="B125" s="63"/>
      <c r="C125" s="63"/>
      <c r="D125" s="80"/>
      <c r="E125" s="29">
        <f t="shared" si="2"/>
        <v>407.24</v>
      </c>
      <c r="F125" s="3"/>
      <c r="G125" s="160" t="s">
        <v>74</v>
      </c>
      <c r="H125" s="161"/>
      <c r="I125" s="158">
        <f>-SUMIF($G$8:$G$104,G125,$E$8:$E$104)</f>
        <v>-115595.37000000001</v>
      </c>
      <c r="J125" s="159"/>
    </row>
    <row r="126" spans="1:11" x14ac:dyDescent="0.25">
      <c r="A126" s="27" t="s">
        <v>26</v>
      </c>
      <c r="B126" s="63"/>
      <c r="C126" s="63"/>
      <c r="D126" s="80"/>
      <c r="E126" s="29">
        <f t="shared" si="2"/>
        <v>3855.37</v>
      </c>
      <c r="F126" s="3"/>
      <c r="G126" s="64" t="s">
        <v>30</v>
      </c>
      <c r="H126" s="65"/>
      <c r="I126" s="158">
        <v>251.78</v>
      </c>
      <c r="J126" s="159"/>
    </row>
    <row r="127" spans="1:11" x14ac:dyDescent="0.25">
      <c r="A127" s="27" t="s">
        <v>34</v>
      </c>
      <c r="B127" s="63"/>
      <c r="C127" s="63"/>
      <c r="D127" s="80"/>
      <c r="E127" s="29">
        <f t="shared" si="2"/>
        <v>80581.16</v>
      </c>
      <c r="F127" s="3"/>
      <c r="G127" s="30"/>
      <c r="H127" s="31"/>
      <c r="I127" s="162"/>
      <c r="J127" s="163"/>
    </row>
    <row r="128" spans="1:11" x14ac:dyDescent="0.25">
      <c r="A128" s="27" t="s">
        <v>72</v>
      </c>
      <c r="B128" s="63"/>
      <c r="C128" s="63"/>
      <c r="D128" s="80"/>
      <c r="E128" s="29">
        <f t="shared" si="2"/>
        <v>91.5</v>
      </c>
      <c r="F128" s="3"/>
      <c r="G128" s="32" t="s">
        <v>18</v>
      </c>
      <c r="H128" s="31"/>
      <c r="I128" s="176">
        <f>SUM(I123:J126)</f>
        <v>76167.39</v>
      </c>
      <c r="J128" s="177"/>
    </row>
    <row r="129" spans="1:13" x14ac:dyDescent="0.25">
      <c r="A129" s="27" t="s">
        <v>120</v>
      </c>
      <c r="B129" s="63"/>
      <c r="C129" s="63"/>
      <c r="D129" s="80"/>
      <c r="E129" s="29">
        <f t="shared" si="2"/>
        <v>17100</v>
      </c>
      <c r="F129" s="3"/>
      <c r="G129" s="49"/>
      <c r="H129" s="41"/>
      <c r="I129" s="41"/>
      <c r="J129" s="68"/>
      <c r="K129" s="24"/>
    </row>
    <row r="130" spans="1:13" x14ac:dyDescent="0.25">
      <c r="A130" s="49"/>
      <c r="B130" s="41"/>
      <c r="C130" s="41"/>
      <c r="D130" s="80"/>
      <c r="E130" s="84"/>
      <c r="F130" s="3"/>
      <c r="G130" s="53" t="s">
        <v>62</v>
      </c>
      <c r="H130" s="54"/>
      <c r="I130" s="178"/>
      <c r="J130" s="179"/>
      <c r="K130" s="24"/>
    </row>
    <row r="131" spans="1:13" x14ac:dyDescent="0.25">
      <c r="A131" s="27"/>
      <c r="B131" s="63"/>
      <c r="C131" s="63"/>
      <c r="D131" s="80"/>
      <c r="E131" s="29">
        <f t="shared" ref="E131:E151" si="3">SUMIF($G$8:$G$104,A131,$D$8:$D$104)</f>
        <v>0</v>
      </c>
      <c r="F131" s="3"/>
      <c r="G131" s="57" t="s">
        <v>19</v>
      </c>
      <c r="H131" s="58"/>
      <c r="I131" s="170">
        <v>0</v>
      </c>
      <c r="J131" s="171"/>
      <c r="K131" s="24"/>
    </row>
    <row r="132" spans="1:13" x14ac:dyDescent="0.25">
      <c r="A132" s="27"/>
      <c r="B132" s="63"/>
      <c r="C132" s="63"/>
      <c r="D132" s="80"/>
      <c r="E132" s="29">
        <f t="shared" si="3"/>
        <v>0</v>
      </c>
      <c r="F132" s="3"/>
      <c r="G132" s="27" t="s">
        <v>48</v>
      </c>
      <c r="H132" s="65"/>
      <c r="I132" s="158">
        <f>SUMIF($G$8:$G$104,G132,$E$8:$E$104)</f>
        <v>0</v>
      </c>
      <c r="J132" s="159"/>
      <c r="K132" s="24"/>
    </row>
    <row r="133" spans="1:13" x14ac:dyDescent="0.25">
      <c r="A133" s="27"/>
      <c r="B133" s="63"/>
      <c r="C133" s="63"/>
      <c r="D133" s="80"/>
      <c r="E133" s="29">
        <f t="shared" si="3"/>
        <v>0</v>
      </c>
      <c r="F133" s="3"/>
      <c r="G133" s="64" t="s">
        <v>14</v>
      </c>
      <c r="H133" s="65"/>
      <c r="I133" s="158">
        <f>-SUMIF($G$8:$G$104,G133,$D$8:$D$104)</f>
        <v>0</v>
      </c>
      <c r="J133" s="159"/>
      <c r="K133" s="24"/>
    </row>
    <row r="134" spans="1:13" x14ac:dyDescent="0.25">
      <c r="A134" s="62"/>
      <c r="B134" s="63"/>
      <c r="C134" s="63"/>
      <c r="D134" s="80"/>
      <c r="E134" s="29">
        <f t="shared" si="3"/>
        <v>0</v>
      </c>
      <c r="F134" s="3"/>
      <c r="G134" s="30"/>
      <c r="H134" s="31"/>
      <c r="I134" s="162"/>
      <c r="J134" s="163"/>
      <c r="K134" s="24"/>
    </row>
    <row r="135" spans="1:13" x14ac:dyDescent="0.25">
      <c r="A135" s="62"/>
      <c r="B135" s="63"/>
      <c r="C135" s="63"/>
      <c r="D135" s="80"/>
      <c r="E135" s="29">
        <f t="shared" si="3"/>
        <v>0</v>
      </c>
      <c r="F135" s="3"/>
      <c r="G135" s="32" t="s">
        <v>17</v>
      </c>
      <c r="H135" s="31"/>
      <c r="I135" s="164">
        <f>SUM(I131:J134)</f>
        <v>0</v>
      </c>
      <c r="J135" s="165"/>
      <c r="K135" s="24"/>
    </row>
    <row r="136" spans="1:13" x14ac:dyDescent="0.25">
      <c r="A136" s="27"/>
      <c r="B136" s="63"/>
      <c r="C136" s="63"/>
      <c r="D136" s="80"/>
      <c r="E136" s="29">
        <f t="shared" si="3"/>
        <v>0</v>
      </c>
      <c r="F136" s="3"/>
      <c r="G136" s="49"/>
      <c r="H136" s="41"/>
      <c r="I136" s="41"/>
      <c r="J136" s="68"/>
      <c r="K136" s="24"/>
    </row>
    <row r="137" spans="1:13" x14ac:dyDescent="0.25">
      <c r="A137" s="27"/>
      <c r="B137" s="63"/>
      <c r="C137" s="63"/>
      <c r="D137" s="80"/>
      <c r="E137" s="29">
        <f t="shared" si="3"/>
        <v>0</v>
      </c>
      <c r="F137" s="3"/>
      <c r="G137" s="36" t="s">
        <v>16</v>
      </c>
      <c r="H137" s="37"/>
      <c r="I137" s="66"/>
      <c r="J137" s="67"/>
      <c r="K137" s="24"/>
    </row>
    <row r="138" spans="1:13" x14ac:dyDescent="0.25">
      <c r="A138" s="27"/>
      <c r="B138" s="63"/>
      <c r="C138" s="63"/>
      <c r="D138" s="80"/>
      <c r="E138" s="29">
        <f t="shared" si="3"/>
        <v>0</v>
      </c>
      <c r="F138" s="3"/>
      <c r="G138" s="64" t="s">
        <v>19</v>
      </c>
      <c r="H138" s="65"/>
      <c r="I138" s="172">
        <f>'CEF Abril 2018'!I115:J115</f>
        <v>0</v>
      </c>
      <c r="J138" s="173"/>
      <c r="K138" s="24"/>
    </row>
    <row r="139" spans="1:13" x14ac:dyDescent="0.25">
      <c r="A139" s="27"/>
      <c r="B139" s="63"/>
      <c r="C139" s="63"/>
      <c r="D139" s="80"/>
      <c r="E139" s="29">
        <f t="shared" si="3"/>
        <v>0</v>
      </c>
      <c r="F139" s="3"/>
      <c r="G139" s="64" t="s">
        <v>42</v>
      </c>
      <c r="H139" s="65"/>
      <c r="I139" s="174">
        <v>249997.75</v>
      </c>
      <c r="J139" s="175"/>
      <c r="K139" s="24"/>
    </row>
    <row r="140" spans="1:13" x14ac:dyDescent="0.25">
      <c r="A140" s="27"/>
      <c r="B140" s="63"/>
      <c r="C140" s="63"/>
      <c r="D140" s="80"/>
      <c r="E140" s="29">
        <f t="shared" si="3"/>
        <v>0</v>
      </c>
      <c r="F140" s="3"/>
      <c r="G140" s="64" t="s">
        <v>73</v>
      </c>
      <c r="H140" s="65"/>
      <c r="I140" s="158">
        <f>-SUMIF($G$8:$G$104,G140,$E$8:$E$104)</f>
        <v>-249997.75</v>
      </c>
      <c r="J140" s="159"/>
      <c r="K140" s="24"/>
    </row>
    <row r="141" spans="1:13" x14ac:dyDescent="0.25">
      <c r="A141" s="27"/>
      <c r="B141" s="63"/>
      <c r="C141" s="63"/>
      <c r="D141" s="80"/>
      <c r="E141" s="29">
        <f t="shared" si="3"/>
        <v>0</v>
      </c>
      <c r="F141" s="3"/>
      <c r="G141" s="30"/>
      <c r="H141" s="31"/>
      <c r="I141" s="168"/>
      <c r="J141" s="169"/>
      <c r="K141" s="24"/>
    </row>
    <row r="142" spans="1:13" x14ac:dyDescent="0.25">
      <c r="A142" s="27"/>
      <c r="B142" s="63"/>
      <c r="C142" s="63"/>
      <c r="D142" s="80"/>
      <c r="E142" s="29">
        <f t="shared" si="3"/>
        <v>0</v>
      </c>
      <c r="F142" s="3"/>
      <c r="G142" s="32" t="s">
        <v>18</v>
      </c>
      <c r="H142" s="31"/>
      <c r="I142" s="176">
        <f>SUM(I138:J141)</f>
        <v>0</v>
      </c>
      <c r="J142" s="177"/>
      <c r="K142" s="24"/>
      <c r="M142" s="39"/>
    </row>
    <row r="143" spans="1:13" x14ac:dyDescent="0.25">
      <c r="A143" s="27"/>
      <c r="B143" s="63"/>
      <c r="C143" s="63"/>
      <c r="D143" s="80"/>
      <c r="E143" s="29">
        <f t="shared" si="3"/>
        <v>0</v>
      </c>
      <c r="F143" s="3"/>
      <c r="G143" s="27"/>
      <c r="H143" s="26"/>
      <c r="I143" s="26"/>
      <c r="J143" s="42"/>
      <c r="K143" s="24"/>
    </row>
    <row r="144" spans="1:13" x14ac:dyDescent="0.25">
      <c r="A144" s="27"/>
      <c r="B144" s="63"/>
      <c r="C144" s="63"/>
      <c r="D144" s="80"/>
      <c r="E144" s="29">
        <f t="shared" si="3"/>
        <v>0</v>
      </c>
      <c r="F144" s="3"/>
      <c r="G144" s="53" t="s">
        <v>39</v>
      </c>
      <c r="H144" s="54"/>
      <c r="I144" s="54"/>
      <c r="J144" s="55"/>
      <c r="K144" s="24"/>
    </row>
    <row r="145" spans="1:11" x14ac:dyDescent="0.25">
      <c r="A145" s="62"/>
      <c r="B145" s="63"/>
      <c r="C145" s="63"/>
      <c r="D145" s="80"/>
      <c r="E145" s="29">
        <f t="shared" si="3"/>
        <v>0</v>
      </c>
      <c r="F145" s="3"/>
      <c r="G145" s="28" t="s">
        <v>40</v>
      </c>
      <c r="H145" s="34"/>
      <c r="I145" s="170">
        <f>'CEF Abril 2018'!I122:J122</f>
        <v>20221.349999999999</v>
      </c>
      <c r="J145" s="171"/>
      <c r="K145" s="24"/>
    </row>
    <row r="146" spans="1:11" x14ac:dyDescent="0.25">
      <c r="A146" s="27"/>
      <c r="B146" s="63"/>
      <c r="C146" s="63"/>
      <c r="D146" s="80"/>
      <c r="E146" s="29">
        <f t="shared" si="3"/>
        <v>0</v>
      </c>
      <c r="F146" s="3"/>
      <c r="G146" s="27" t="s">
        <v>139</v>
      </c>
      <c r="H146" s="41"/>
      <c r="I146" s="158">
        <v>16455.87</v>
      </c>
      <c r="J146" s="159"/>
      <c r="K146" s="24"/>
    </row>
    <row r="147" spans="1:11" x14ac:dyDescent="0.25">
      <c r="A147" s="27"/>
      <c r="B147" s="63"/>
      <c r="C147" s="63"/>
      <c r="D147" s="80"/>
      <c r="E147" s="29">
        <f t="shared" si="3"/>
        <v>0</v>
      </c>
      <c r="F147" s="3"/>
      <c r="G147" s="27"/>
      <c r="H147" s="56"/>
      <c r="I147" s="158"/>
      <c r="J147" s="159"/>
      <c r="K147" s="24"/>
    </row>
    <row r="148" spans="1:11" x14ac:dyDescent="0.25">
      <c r="A148" s="27"/>
      <c r="B148" s="63"/>
      <c r="C148" s="63"/>
      <c r="D148" s="80"/>
      <c r="E148" s="29">
        <f t="shared" si="3"/>
        <v>0</v>
      </c>
      <c r="F148" s="3"/>
      <c r="G148" s="59" t="s">
        <v>33</v>
      </c>
      <c r="H148" s="60"/>
      <c r="I148" s="168">
        <f>SUMIF($G$8:$G$104,G148,$D$8:$D$104)</f>
        <v>0</v>
      </c>
      <c r="J148" s="169"/>
      <c r="K148" s="24"/>
    </row>
    <row r="149" spans="1:11" x14ac:dyDescent="0.25">
      <c r="A149" s="62"/>
      <c r="B149" s="63"/>
      <c r="C149" s="63"/>
      <c r="D149" s="80"/>
      <c r="E149" s="29">
        <f t="shared" si="3"/>
        <v>0</v>
      </c>
      <c r="F149" s="3"/>
      <c r="G149" s="47" t="s">
        <v>17</v>
      </c>
      <c r="H149" s="48"/>
      <c r="I149" s="164">
        <f>SUM(I145:J148)</f>
        <v>36677.22</v>
      </c>
      <c r="J149" s="165"/>
      <c r="K149" s="24"/>
    </row>
    <row r="150" spans="1:11" x14ac:dyDescent="0.25">
      <c r="A150" s="27"/>
      <c r="B150" s="63"/>
      <c r="C150" s="63"/>
      <c r="D150" s="80"/>
      <c r="E150" s="29">
        <f t="shared" si="3"/>
        <v>0</v>
      </c>
      <c r="F150" s="3"/>
      <c r="G150" s="49"/>
      <c r="H150" s="41"/>
      <c r="I150" s="41"/>
      <c r="J150" s="68"/>
      <c r="K150" s="24"/>
    </row>
    <row r="151" spans="1:11" x14ac:dyDescent="0.25">
      <c r="A151" s="27"/>
      <c r="B151" s="63"/>
      <c r="C151" s="63"/>
      <c r="D151" s="80"/>
      <c r="E151" s="29">
        <f t="shared" si="3"/>
        <v>0</v>
      </c>
      <c r="F151" s="3"/>
      <c r="G151" s="50" t="s">
        <v>41</v>
      </c>
      <c r="H151" s="51"/>
      <c r="I151" s="51"/>
      <c r="J151" s="52"/>
      <c r="K151" s="24"/>
    </row>
    <row r="152" spans="1:11" x14ac:dyDescent="0.25">
      <c r="A152" s="30"/>
      <c r="B152" s="85"/>
      <c r="C152" s="85"/>
      <c r="D152" s="86"/>
      <c r="E152" s="87"/>
      <c r="F152" s="3"/>
      <c r="G152" s="82" t="s">
        <v>140</v>
      </c>
      <c r="H152" s="83"/>
      <c r="I152" s="174">
        <f>'CEF Abril 2018'!I129:J129</f>
        <v>29924.440000000002</v>
      </c>
      <c r="J152" s="175"/>
      <c r="K152" s="24"/>
    </row>
    <row r="153" spans="1:11" x14ac:dyDescent="0.25">
      <c r="A153" s="166" t="s">
        <v>22</v>
      </c>
      <c r="B153" s="167"/>
      <c r="C153" s="167"/>
      <c r="D153" s="81"/>
      <c r="E153" s="35">
        <f>SUM(E115:E151)</f>
        <v>446356.45999999996</v>
      </c>
      <c r="F153" s="3"/>
      <c r="G153" s="27" t="s">
        <v>143</v>
      </c>
      <c r="H153" s="83"/>
      <c r="I153" s="174">
        <v>27662.49</v>
      </c>
      <c r="J153" s="175"/>
      <c r="K153" s="24"/>
    </row>
    <row r="154" spans="1:11" x14ac:dyDescent="0.25">
      <c r="F154" s="3"/>
      <c r="G154" s="82"/>
      <c r="H154" s="83"/>
      <c r="I154" s="174"/>
      <c r="J154" s="175"/>
      <c r="K154" s="24"/>
    </row>
    <row r="155" spans="1:11" x14ac:dyDescent="0.25">
      <c r="F155" s="3"/>
      <c r="G155" s="27"/>
      <c r="H155" s="41"/>
      <c r="I155" s="182"/>
      <c r="J155" s="183"/>
      <c r="K155" s="24"/>
    </row>
    <row r="156" spans="1:11" x14ac:dyDescent="0.25">
      <c r="F156" s="3"/>
      <c r="G156" s="89" t="s">
        <v>18</v>
      </c>
      <c r="H156" s="88"/>
      <c r="I156" s="180">
        <f>SUM(I152:J155)</f>
        <v>57586.930000000008</v>
      </c>
      <c r="J156" s="181"/>
      <c r="K156" s="24"/>
    </row>
    <row r="157" spans="1:11" x14ac:dyDescent="0.25">
      <c r="A157" s="27"/>
      <c r="B157" s="63"/>
      <c r="C157" s="63"/>
      <c r="D157" s="80"/>
      <c r="K157" s="24"/>
    </row>
    <row r="158" spans="1:11" x14ac:dyDescent="0.25">
      <c r="A158" s="27"/>
      <c r="B158" s="63"/>
      <c r="C158" s="63"/>
      <c r="D158" s="80"/>
      <c r="G158" s="45"/>
      <c r="H158" s="45"/>
      <c r="I158" s="69"/>
      <c r="J158" s="69"/>
      <c r="K158" s="24"/>
    </row>
    <row r="159" spans="1:11" x14ac:dyDescent="0.25">
      <c r="D159" s="72"/>
      <c r="F159" s="3"/>
      <c r="G159" s="45"/>
      <c r="H159" s="45"/>
      <c r="I159" s="69"/>
      <c r="J159" s="69"/>
      <c r="K159" s="24"/>
    </row>
    <row r="161" spans="5:5" x14ac:dyDescent="0.25">
      <c r="E161" s="46"/>
    </row>
    <row r="162" spans="5:5" x14ac:dyDescent="0.25">
      <c r="E162" s="46"/>
    </row>
    <row r="165" spans="5:5" x14ac:dyDescent="0.25">
      <c r="E165" s="46"/>
    </row>
  </sheetData>
  <sortState xmlns:xlrd2="http://schemas.microsoft.com/office/spreadsheetml/2017/richdata2" ref="A115:E130">
    <sortCondition ref="A115"/>
  </sortState>
  <mergeCells count="47">
    <mergeCell ref="I154:J154"/>
    <mergeCell ref="I155:J155"/>
    <mergeCell ref="I156:J156"/>
    <mergeCell ref="A153:C153"/>
    <mergeCell ref="I145:J145"/>
    <mergeCell ref="I146:J146"/>
    <mergeCell ref="I147:J147"/>
    <mergeCell ref="I148:J148"/>
    <mergeCell ref="I149:J149"/>
    <mergeCell ref="I152:J152"/>
    <mergeCell ref="I153:J153"/>
    <mergeCell ref="I142:J142"/>
    <mergeCell ref="I128:J128"/>
    <mergeCell ref="I130:J130"/>
    <mergeCell ref="I131:J131"/>
    <mergeCell ref="I132:J132"/>
    <mergeCell ref="I133:J133"/>
    <mergeCell ref="I134:J134"/>
    <mergeCell ref="I135:J135"/>
    <mergeCell ref="I138:J138"/>
    <mergeCell ref="I139:J139"/>
    <mergeCell ref="I140:J140"/>
    <mergeCell ref="I141:J141"/>
    <mergeCell ref="I127:J127"/>
    <mergeCell ref="G117:H117"/>
    <mergeCell ref="I117:J117"/>
    <mergeCell ref="G118:H118"/>
    <mergeCell ref="I118:J118"/>
    <mergeCell ref="I119:J119"/>
    <mergeCell ref="I120:J120"/>
    <mergeCell ref="I123:J123"/>
    <mergeCell ref="I124:J124"/>
    <mergeCell ref="G125:H125"/>
    <mergeCell ref="I125:J125"/>
    <mergeCell ref="I126:J126"/>
    <mergeCell ref="A112:K112"/>
    <mergeCell ref="A114:E114"/>
    <mergeCell ref="G114:J114"/>
    <mergeCell ref="I115:J115"/>
    <mergeCell ref="G116:H116"/>
    <mergeCell ref="I116:J116"/>
    <mergeCell ref="A110:K110"/>
    <mergeCell ref="A2:K2"/>
    <mergeCell ref="A4:K4"/>
    <mergeCell ref="A6:F6"/>
    <mergeCell ref="G6:K6"/>
    <mergeCell ref="A105:B105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M118"/>
  <sheetViews>
    <sheetView topLeftCell="A73" workbookViewId="0">
      <selection activeCell="I92" sqref="I92:J92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306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Outubro 2019'!F56</f>
        <v>0</v>
      </c>
      <c r="G9" s="9"/>
      <c r="H9" s="7"/>
      <c r="I9" s="4"/>
      <c r="J9" s="19"/>
      <c r="K9" s="16"/>
    </row>
    <row r="10" spans="1:11" x14ac:dyDescent="0.25">
      <c r="A10" s="15">
        <v>43773</v>
      </c>
      <c r="B10" s="4">
        <v>30682</v>
      </c>
      <c r="C10" s="4" t="s">
        <v>52</v>
      </c>
      <c r="D10" s="77">
        <v>12750</v>
      </c>
      <c r="E10" s="5"/>
      <c r="F10" s="6">
        <f t="shared" ref="F10:F57" si="0">F9-D10+E10</f>
        <v>-12750</v>
      </c>
      <c r="G10" s="9" t="s">
        <v>174</v>
      </c>
      <c r="H10" s="7" t="s">
        <v>45</v>
      </c>
      <c r="I10" s="4">
        <v>752570</v>
      </c>
      <c r="J10" s="19">
        <v>20</v>
      </c>
      <c r="K10" s="16">
        <v>43776</v>
      </c>
    </row>
    <row r="11" spans="1:11" x14ac:dyDescent="0.25">
      <c r="A11" s="15">
        <v>43773</v>
      </c>
      <c r="B11" s="4">
        <v>727220</v>
      </c>
      <c r="C11" s="4" t="s">
        <v>60</v>
      </c>
      <c r="D11" s="77"/>
      <c r="E11" s="77">
        <v>12750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43774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43774</v>
      </c>
      <c r="B13" s="4">
        <v>102019</v>
      </c>
      <c r="C13" s="4" t="s">
        <v>187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 x14ac:dyDescent="0.25">
      <c r="A14" s="15">
        <v>43775</v>
      </c>
      <c r="B14" s="4">
        <v>1</v>
      </c>
      <c r="C14" s="4" t="s">
        <v>37</v>
      </c>
      <c r="D14" s="77"/>
      <c r="E14" s="77">
        <v>206074.93</v>
      </c>
      <c r="F14" s="6">
        <f t="shared" si="0"/>
        <v>206074.93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43775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293392.95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43776</v>
      </c>
      <c r="B16" s="4">
        <v>181274</v>
      </c>
      <c r="C16" s="4" t="s">
        <v>55</v>
      </c>
      <c r="D16" s="77">
        <v>493.12</v>
      </c>
      <c r="E16" s="5"/>
      <c r="F16" s="6">
        <f t="shared" si="0"/>
        <v>292899.83</v>
      </c>
      <c r="G16" s="9" t="s">
        <v>235</v>
      </c>
      <c r="H16" s="7" t="s">
        <v>117</v>
      </c>
      <c r="I16" s="4">
        <v>11</v>
      </c>
      <c r="J16" s="19">
        <v>1</v>
      </c>
      <c r="K16" s="16"/>
    </row>
    <row r="17" spans="1:11" x14ac:dyDescent="0.25">
      <c r="A17" s="15">
        <v>43776</v>
      </c>
      <c r="B17" s="4">
        <v>309379</v>
      </c>
      <c r="C17" s="4" t="s">
        <v>171</v>
      </c>
      <c r="D17" s="77">
        <v>92801.48</v>
      </c>
      <c r="E17" s="5"/>
      <c r="F17" s="6">
        <f t="shared" si="0"/>
        <v>200098.35000000003</v>
      </c>
      <c r="G17" s="9" t="s">
        <v>233</v>
      </c>
      <c r="H17" s="7"/>
      <c r="I17" s="4"/>
      <c r="J17" s="19"/>
      <c r="K17" s="16"/>
    </row>
    <row r="18" spans="1:11" x14ac:dyDescent="0.25">
      <c r="A18" s="15">
        <v>43777</v>
      </c>
      <c r="B18" s="4">
        <v>283010</v>
      </c>
      <c r="C18" s="4" t="s">
        <v>58</v>
      </c>
      <c r="D18" s="77">
        <v>200000</v>
      </c>
      <c r="E18" s="5"/>
      <c r="F18" s="6">
        <f t="shared" si="0"/>
        <v>98.350000000034925</v>
      </c>
      <c r="G18" s="9" t="s">
        <v>148</v>
      </c>
      <c r="H18" s="7"/>
      <c r="I18" s="4"/>
      <c r="J18" s="19"/>
      <c r="K18" s="16"/>
    </row>
    <row r="19" spans="1:11" x14ac:dyDescent="0.25">
      <c r="A19" s="15">
        <v>43780</v>
      </c>
      <c r="B19" s="4">
        <v>580387</v>
      </c>
      <c r="C19" s="4" t="s">
        <v>196</v>
      </c>
      <c r="D19" s="77">
        <v>1760.71</v>
      </c>
      <c r="E19" s="5"/>
      <c r="F19" s="6">
        <f t="shared" si="0"/>
        <v>-1662.3599999999651</v>
      </c>
      <c r="G19" s="9" t="s">
        <v>198</v>
      </c>
      <c r="H19" s="7" t="s">
        <v>202</v>
      </c>
      <c r="I19" s="4">
        <v>889283328</v>
      </c>
      <c r="J19" s="19">
        <v>1</v>
      </c>
      <c r="K19" s="16"/>
    </row>
    <row r="20" spans="1:11" x14ac:dyDescent="0.25">
      <c r="A20" s="15">
        <v>43780</v>
      </c>
      <c r="B20" s="4">
        <v>727220</v>
      </c>
      <c r="C20" s="4" t="s">
        <v>60</v>
      </c>
      <c r="D20" s="77"/>
      <c r="E20" s="77">
        <v>1662.3600000000001</v>
      </c>
      <c r="F20" s="6">
        <f t="shared" si="0"/>
        <v>3.5015546018257737E-11</v>
      </c>
      <c r="G20" s="9" t="s">
        <v>144</v>
      </c>
      <c r="H20" s="7"/>
      <c r="I20" s="4"/>
      <c r="J20" s="19"/>
      <c r="K20" s="16"/>
    </row>
    <row r="21" spans="1:11" x14ac:dyDescent="0.25">
      <c r="A21" s="15">
        <v>43782</v>
      </c>
      <c r="B21" s="4">
        <v>300353</v>
      </c>
      <c r="C21" s="4" t="s">
        <v>57</v>
      </c>
      <c r="D21" s="77">
        <v>4605.54</v>
      </c>
      <c r="E21" s="5"/>
      <c r="F21" s="6">
        <f t="shared" si="0"/>
        <v>-4605.5399999999645</v>
      </c>
      <c r="G21" s="9" t="s">
        <v>34</v>
      </c>
      <c r="H21" s="7" t="s">
        <v>188</v>
      </c>
      <c r="I21" s="4">
        <v>15</v>
      </c>
      <c r="J21" s="19">
        <v>15</v>
      </c>
      <c r="K21" s="16">
        <v>43777</v>
      </c>
    </row>
    <row r="22" spans="1:11" x14ac:dyDescent="0.25">
      <c r="A22" s="15">
        <v>43782</v>
      </c>
      <c r="B22" s="4">
        <v>727220</v>
      </c>
      <c r="C22" s="4" t="s">
        <v>60</v>
      </c>
      <c r="D22" s="77"/>
      <c r="E22" s="77">
        <v>81674.81</v>
      </c>
      <c r="F22" s="6">
        <f t="shared" si="0"/>
        <v>77069.270000000033</v>
      </c>
      <c r="G22" s="9" t="s">
        <v>144</v>
      </c>
      <c r="H22" s="7"/>
      <c r="I22" s="4"/>
      <c r="J22" s="19"/>
      <c r="K22" s="16"/>
    </row>
    <row r="23" spans="1:11" x14ac:dyDescent="0.25">
      <c r="A23" s="15">
        <v>43782</v>
      </c>
      <c r="B23" s="4">
        <v>300357</v>
      </c>
      <c r="C23" s="4" t="s">
        <v>57</v>
      </c>
      <c r="D23" s="77">
        <v>3240</v>
      </c>
      <c r="E23" s="5"/>
      <c r="F23" s="6">
        <f t="shared" si="0"/>
        <v>73829.270000000033</v>
      </c>
      <c r="G23" s="9" t="s">
        <v>34</v>
      </c>
      <c r="H23" s="7" t="s">
        <v>263</v>
      </c>
      <c r="I23" s="4">
        <v>91</v>
      </c>
      <c r="J23" s="19">
        <v>7</v>
      </c>
      <c r="K23" s="16">
        <v>43777</v>
      </c>
    </row>
    <row r="24" spans="1:11" x14ac:dyDescent="0.25">
      <c r="A24" s="15">
        <v>43782</v>
      </c>
      <c r="B24" s="4">
        <v>300363</v>
      </c>
      <c r="C24" s="4" t="s">
        <v>57</v>
      </c>
      <c r="D24" s="77">
        <v>1047.5999999999999</v>
      </c>
      <c r="E24" s="5"/>
      <c r="F24" s="6">
        <f t="shared" si="0"/>
        <v>72781.670000000027</v>
      </c>
      <c r="G24" s="9" t="s">
        <v>34</v>
      </c>
      <c r="H24" s="7" t="s">
        <v>239</v>
      </c>
      <c r="I24" s="4">
        <v>9</v>
      </c>
      <c r="J24" s="19">
        <v>9</v>
      </c>
      <c r="K24" s="16">
        <v>43780</v>
      </c>
    </row>
    <row r="25" spans="1:11" x14ac:dyDescent="0.25">
      <c r="A25" s="15">
        <v>43782</v>
      </c>
      <c r="B25" s="4">
        <v>300359</v>
      </c>
      <c r="C25" s="4" t="s">
        <v>57</v>
      </c>
      <c r="D25" s="77">
        <v>15778.5</v>
      </c>
      <c r="E25" s="5"/>
      <c r="F25" s="6">
        <f t="shared" si="0"/>
        <v>57003.170000000027</v>
      </c>
      <c r="G25" s="9" t="s">
        <v>34</v>
      </c>
      <c r="H25" s="7" t="s">
        <v>128</v>
      </c>
      <c r="I25" s="4">
        <v>51</v>
      </c>
      <c r="J25" s="19">
        <v>14</v>
      </c>
      <c r="K25" s="16">
        <v>43780</v>
      </c>
    </row>
    <row r="26" spans="1:11" x14ac:dyDescent="0.25">
      <c r="A26" s="15">
        <v>43782</v>
      </c>
      <c r="B26" s="4">
        <v>300358</v>
      </c>
      <c r="C26" s="4" t="s">
        <v>57</v>
      </c>
      <c r="D26" s="77">
        <v>8830.6200000000008</v>
      </c>
      <c r="E26" s="5"/>
      <c r="F26" s="6">
        <f t="shared" si="0"/>
        <v>48172.550000000025</v>
      </c>
      <c r="G26" s="9" t="s">
        <v>34</v>
      </c>
      <c r="H26" s="7" t="s">
        <v>303</v>
      </c>
      <c r="I26" s="4">
        <v>2</v>
      </c>
      <c r="J26" s="19">
        <v>2</v>
      </c>
      <c r="K26" s="16">
        <v>43777</v>
      </c>
    </row>
    <row r="27" spans="1:11" x14ac:dyDescent="0.25">
      <c r="A27" s="15">
        <v>43782</v>
      </c>
      <c r="B27" s="4">
        <v>300360</v>
      </c>
      <c r="C27" s="4" t="s">
        <v>57</v>
      </c>
      <c r="D27" s="77">
        <v>5067.9000000000005</v>
      </c>
      <c r="E27" s="5"/>
      <c r="F27" s="6">
        <f t="shared" si="0"/>
        <v>43104.650000000023</v>
      </c>
      <c r="G27" s="9" t="s">
        <v>34</v>
      </c>
      <c r="H27" s="7" t="s">
        <v>302</v>
      </c>
      <c r="I27" s="4">
        <v>262</v>
      </c>
      <c r="J27" s="19">
        <v>2</v>
      </c>
      <c r="K27" s="16">
        <v>43780</v>
      </c>
    </row>
    <row r="28" spans="1:11" x14ac:dyDescent="0.25">
      <c r="A28" s="15">
        <v>43782</v>
      </c>
      <c r="B28" s="4">
        <v>300355</v>
      </c>
      <c r="C28" s="4" t="s">
        <v>57</v>
      </c>
      <c r="D28" s="77">
        <v>9509.08</v>
      </c>
      <c r="E28" s="5"/>
      <c r="F28" s="6">
        <f t="shared" si="0"/>
        <v>33595.570000000022</v>
      </c>
      <c r="G28" s="9" t="s">
        <v>34</v>
      </c>
      <c r="H28" s="7" t="s">
        <v>182</v>
      </c>
      <c r="I28" s="4">
        <v>40</v>
      </c>
      <c r="J28" s="19">
        <v>5</v>
      </c>
      <c r="K28" s="16">
        <v>43780</v>
      </c>
    </row>
    <row r="29" spans="1:11" x14ac:dyDescent="0.25">
      <c r="A29" s="15">
        <v>43782</v>
      </c>
      <c r="B29" s="4">
        <v>300354</v>
      </c>
      <c r="C29" s="4" t="s">
        <v>57</v>
      </c>
      <c r="D29" s="77">
        <v>17588.57</v>
      </c>
      <c r="E29" s="5"/>
      <c r="F29" s="6">
        <f t="shared" si="0"/>
        <v>16007.000000000022</v>
      </c>
      <c r="G29" s="9" t="s">
        <v>34</v>
      </c>
      <c r="H29" s="7" t="s">
        <v>204</v>
      </c>
      <c r="I29" s="4">
        <v>34</v>
      </c>
      <c r="J29" s="19">
        <v>3</v>
      </c>
      <c r="K29" s="16">
        <v>43777</v>
      </c>
    </row>
    <row r="30" spans="1:11" x14ac:dyDescent="0.25">
      <c r="A30" s="15">
        <v>43782</v>
      </c>
      <c r="B30" s="4">
        <v>300356</v>
      </c>
      <c r="C30" s="4" t="s">
        <v>57</v>
      </c>
      <c r="D30" s="77">
        <v>14302.74</v>
      </c>
      <c r="E30" s="5"/>
      <c r="F30" s="6">
        <f t="shared" si="0"/>
        <v>1704.260000000022</v>
      </c>
      <c r="G30" s="9" t="s">
        <v>34</v>
      </c>
      <c r="H30" s="7" t="s">
        <v>127</v>
      </c>
      <c r="I30" s="4">
        <v>78</v>
      </c>
      <c r="J30" s="19">
        <v>7</v>
      </c>
      <c r="K30" s="16">
        <v>43777</v>
      </c>
    </row>
    <row r="31" spans="1:11" x14ac:dyDescent="0.25">
      <c r="A31" s="15">
        <v>43782</v>
      </c>
      <c r="B31" s="4">
        <v>300217</v>
      </c>
      <c r="C31" s="4" t="s">
        <v>57</v>
      </c>
      <c r="D31" s="77">
        <v>1704.26</v>
      </c>
      <c r="E31" s="5"/>
      <c r="F31" s="6">
        <f t="shared" si="0"/>
        <v>2.205524651799351E-11</v>
      </c>
      <c r="G31" s="9" t="s">
        <v>234</v>
      </c>
      <c r="H31" s="7" t="s">
        <v>83</v>
      </c>
      <c r="I31" s="4"/>
      <c r="J31" s="19"/>
      <c r="K31" s="16"/>
    </row>
    <row r="32" spans="1:11" x14ac:dyDescent="0.25">
      <c r="A32" s="15">
        <v>43783</v>
      </c>
      <c r="B32" s="4">
        <v>727220</v>
      </c>
      <c r="C32" s="4" t="s">
        <v>60</v>
      </c>
      <c r="D32" s="77"/>
      <c r="E32" s="77">
        <v>21290.32</v>
      </c>
      <c r="F32" s="6">
        <f t="shared" si="0"/>
        <v>21290.320000000022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43783</v>
      </c>
      <c r="B33" s="4">
        <v>300352</v>
      </c>
      <c r="C33" s="4" t="s">
        <v>59</v>
      </c>
      <c r="D33" s="77">
        <v>21290.32</v>
      </c>
      <c r="E33" s="5"/>
      <c r="F33" s="6">
        <f t="shared" si="0"/>
        <v>2.1827872842550278E-11</v>
      </c>
      <c r="G33" s="9" t="s">
        <v>34</v>
      </c>
      <c r="H33" s="7" t="s">
        <v>294</v>
      </c>
      <c r="I33" s="4">
        <v>41</v>
      </c>
      <c r="J33" s="19">
        <v>3</v>
      </c>
      <c r="K33" s="16">
        <v>43777</v>
      </c>
    </row>
    <row r="34" spans="1:11" x14ac:dyDescent="0.25">
      <c r="A34" s="15">
        <v>43787</v>
      </c>
      <c r="B34" s="4">
        <v>300219</v>
      </c>
      <c r="C34" s="4" t="s">
        <v>57</v>
      </c>
      <c r="D34" s="77">
        <v>1956.6000000000001</v>
      </c>
      <c r="E34" s="5"/>
      <c r="F34" s="6">
        <f t="shared" si="0"/>
        <v>-1956.5999999999783</v>
      </c>
      <c r="G34" s="9" t="s">
        <v>34</v>
      </c>
      <c r="H34" s="7" t="s">
        <v>271</v>
      </c>
      <c r="I34" s="4">
        <v>54</v>
      </c>
      <c r="J34" s="19">
        <v>6</v>
      </c>
      <c r="K34" s="16">
        <v>43781</v>
      </c>
    </row>
    <row r="35" spans="1:11" x14ac:dyDescent="0.25">
      <c r="A35" s="15">
        <v>43787</v>
      </c>
      <c r="B35" s="4">
        <v>181554</v>
      </c>
      <c r="C35" s="4" t="s">
        <v>172</v>
      </c>
      <c r="D35" s="77">
        <v>2352</v>
      </c>
      <c r="E35" s="5"/>
      <c r="F35" s="6">
        <f t="shared" si="0"/>
        <v>-4308.5999999999785</v>
      </c>
      <c r="G35" s="9" t="s">
        <v>177</v>
      </c>
      <c r="H35" s="7" t="s">
        <v>203</v>
      </c>
      <c r="I35" s="4">
        <v>520</v>
      </c>
      <c r="J35" s="19">
        <v>6</v>
      </c>
      <c r="K35" s="16">
        <v>43770</v>
      </c>
    </row>
    <row r="36" spans="1:11" x14ac:dyDescent="0.25">
      <c r="A36" s="15">
        <v>43787</v>
      </c>
      <c r="B36" s="4">
        <v>727220</v>
      </c>
      <c r="C36" s="4" t="s">
        <v>60</v>
      </c>
      <c r="D36" s="77"/>
      <c r="E36" s="77">
        <v>4308.6000000000004</v>
      </c>
      <c r="F36" s="6">
        <f t="shared" si="0"/>
        <v>2.1827872842550278E-11</v>
      </c>
      <c r="G36" s="9" t="s">
        <v>144</v>
      </c>
      <c r="H36" s="7"/>
      <c r="I36" s="4"/>
      <c r="J36" s="19"/>
      <c r="K36" s="16"/>
    </row>
    <row r="37" spans="1:11" x14ac:dyDescent="0.25">
      <c r="A37" s="15">
        <v>43788</v>
      </c>
      <c r="B37" s="4">
        <v>300220</v>
      </c>
      <c r="C37" s="4" t="s">
        <v>57</v>
      </c>
      <c r="D37" s="77">
        <v>2321.17</v>
      </c>
      <c r="E37" s="5"/>
      <c r="F37" s="6">
        <f t="shared" si="0"/>
        <v>-2321.1699999999782</v>
      </c>
      <c r="G37" s="9" t="s">
        <v>34</v>
      </c>
      <c r="H37" s="7" t="s">
        <v>307</v>
      </c>
      <c r="I37" s="4">
        <v>128</v>
      </c>
      <c r="J37" s="19">
        <v>1</v>
      </c>
      <c r="K37" s="16">
        <v>43777</v>
      </c>
    </row>
    <row r="38" spans="1:11" x14ac:dyDescent="0.25">
      <c r="A38" s="15">
        <v>43788</v>
      </c>
      <c r="B38" s="4">
        <v>727220</v>
      </c>
      <c r="C38" s="4" t="s">
        <v>60</v>
      </c>
      <c r="D38" s="77"/>
      <c r="E38" s="77">
        <v>2321.17</v>
      </c>
      <c r="F38" s="6">
        <f t="shared" si="0"/>
        <v>2.1827872842550278E-11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43789</v>
      </c>
      <c r="B39" s="4">
        <v>493892</v>
      </c>
      <c r="C39" s="4" t="s">
        <v>53</v>
      </c>
      <c r="D39" s="77">
        <v>3425.16</v>
      </c>
      <c r="E39" s="5"/>
      <c r="F39" s="6">
        <f t="shared" si="0"/>
        <v>-3425.159999999978</v>
      </c>
      <c r="G39" s="9" t="s">
        <v>245</v>
      </c>
      <c r="H39" s="7" t="s">
        <v>224</v>
      </c>
      <c r="I39" s="4">
        <v>96</v>
      </c>
      <c r="J39" s="19">
        <v>1</v>
      </c>
      <c r="K39" s="16"/>
    </row>
    <row r="40" spans="1:11" x14ac:dyDescent="0.25">
      <c r="A40" s="15">
        <v>43789</v>
      </c>
      <c r="B40" s="4">
        <v>727220</v>
      </c>
      <c r="C40" s="4" t="s">
        <v>60</v>
      </c>
      <c r="D40" s="77"/>
      <c r="E40" s="77">
        <v>12547.76</v>
      </c>
      <c r="F40" s="6">
        <f t="shared" si="0"/>
        <v>9122.6000000000222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43789</v>
      </c>
      <c r="B41" s="4">
        <v>460616</v>
      </c>
      <c r="C41" s="4" t="s">
        <v>52</v>
      </c>
      <c r="D41" s="77">
        <v>469.2</v>
      </c>
      <c r="E41" s="5"/>
      <c r="F41" s="6">
        <f t="shared" si="0"/>
        <v>8653.4000000000215</v>
      </c>
      <c r="G41" s="9" t="s">
        <v>149</v>
      </c>
      <c r="H41" s="7" t="s">
        <v>160</v>
      </c>
      <c r="I41" s="4">
        <v>1497981</v>
      </c>
      <c r="J41" s="19">
        <v>1</v>
      </c>
      <c r="K41" s="16"/>
    </row>
    <row r="42" spans="1:11" x14ac:dyDescent="0.25">
      <c r="A42" s="15">
        <v>43789</v>
      </c>
      <c r="B42" s="4">
        <v>890672</v>
      </c>
      <c r="C42" s="4" t="s">
        <v>54</v>
      </c>
      <c r="D42" s="77">
        <v>5016.2</v>
      </c>
      <c r="E42" s="5"/>
      <c r="F42" s="6">
        <f t="shared" si="0"/>
        <v>3637.2000000000216</v>
      </c>
      <c r="G42" s="9" t="s">
        <v>29</v>
      </c>
      <c r="H42" s="7" t="s">
        <v>116</v>
      </c>
      <c r="I42" s="4">
        <v>19</v>
      </c>
      <c r="J42" s="19">
        <v>1</v>
      </c>
      <c r="K42" s="16"/>
    </row>
    <row r="43" spans="1:11" x14ac:dyDescent="0.25">
      <c r="A43" s="15">
        <v>43789</v>
      </c>
      <c r="B43" s="4">
        <v>493611</v>
      </c>
      <c r="C43" s="4" t="s">
        <v>53</v>
      </c>
      <c r="D43" s="77">
        <v>717</v>
      </c>
      <c r="E43" s="5"/>
      <c r="F43" s="6">
        <f t="shared" si="0"/>
        <v>2920.2000000000216</v>
      </c>
      <c r="G43" s="9" t="s">
        <v>236</v>
      </c>
      <c r="H43" s="7" t="s">
        <v>225</v>
      </c>
      <c r="I43" s="4">
        <v>151</v>
      </c>
      <c r="J43" s="19">
        <v>1</v>
      </c>
      <c r="K43" s="16"/>
    </row>
    <row r="44" spans="1:11" x14ac:dyDescent="0.25">
      <c r="A44" s="15">
        <v>43789</v>
      </c>
      <c r="B44" s="4">
        <v>493250</v>
      </c>
      <c r="C44" s="4" t="s">
        <v>53</v>
      </c>
      <c r="D44" s="77">
        <v>2920.2000000000003</v>
      </c>
      <c r="E44" s="5"/>
      <c r="F44" s="6">
        <f t="shared" si="0"/>
        <v>2.1373125491663814E-11</v>
      </c>
      <c r="G44" s="9" t="s">
        <v>43</v>
      </c>
      <c r="H44" s="7" t="s">
        <v>134</v>
      </c>
      <c r="I44" s="4">
        <v>152</v>
      </c>
      <c r="J44" s="19">
        <v>1</v>
      </c>
      <c r="K44" s="16"/>
    </row>
    <row r="45" spans="1:11" x14ac:dyDescent="0.25">
      <c r="A45" s="15">
        <v>43790</v>
      </c>
      <c r="B45" s="4">
        <v>727220</v>
      </c>
      <c r="C45" s="4" t="s">
        <v>60</v>
      </c>
      <c r="D45" s="77"/>
      <c r="E45" s="77">
        <v>23634.05</v>
      </c>
      <c r="F45" s="6">
        <f t="shared" si="0"/>
        <v>23634.050000000021</v>
      </c>
      <c r="G45" s="9" t="s">
        <v>144</v>
      </c>
      <c r="H45" s="7"/>
      <c r="I45" s="4"/>
      <c r="J45" s="19"/>
      <c r="K45" s="16"/>
    </row>
    <row r="46" spans="1:11" x14ac:dyDescent="0.25">
      <c r="A46" s="15">
        <v>43790</v>
      </c>
      <c r="B46" s="4">
        <v>211611</v>
      </c>
      <c r="C46" s="4" t="s">
        <v>47</v>
      </c>
      <c r="D46" s="77">
        <v>21453.65</v>
      </c>
      <c r="E46" s="5"/>
      <c r="F46" s="6">
        <f t="shared" si="0"/>
        <v>2180.4000000000196</v>
      </c>
      <c r="G46" s="9" t="s">
        <v>175</v>
      </c>
      <c r="H46" s="7"/>
      <c r="I46" s="4"/>
      <c r="J46" s="19"/>
      <c r="K46" s="16"/>
    </row>
    <row r="47" spans="1:11" x14ac:dyDescent="0.25">
      <c r="A47" s="15">
        <v>43790</v>
      </c>
      <c r="B47" s="4">
        <v>300221</v>
      </c>
      <c r="C47" s="4" t="s">
        <v>57</v>
      </c>
      <c r="D47" s="77">
        <v>2180.4</v>
      </c>
      <c r="E47" s="5"/>
      <c r="F47" s="6">
        <f t="shared" si="0"/>
        <v>1.9554136088117957E-11</v>
      </c>
      <c r="G47" s="9" t="s">
        <v>34</v>
      </c>
      <c r="H47" s="7" t="s">
        <v>304</v>
      </c>
      <c r="I47" s="4">
        <v>737</v>
      </c>
      <c r="J47" s="19">
        <v>2</v>
      </c>
      <c r="K47" s="16">
        <v>43770</v>
      </c>
    </row>
    <row r="48" spans="1:11" x14ac:dyDescent="0.25">
      <c r="A48" s="15">
        <v>43791</v>
      </c>
      <c r="B48" s="4">
        <v>300222</v>
      </c>
      <c r="C48" s="4" t="s">
        <v>57</v>
      </c>
      <c r="D48" s="77">
        <v>36</v>
      </c>
      <c r="E48" s="5"/>
      <c r="F48" s="6">
        <f t="shared" si="0"/>
        <v>-35.999999999980446</v>
      </c>
      <c r="G48" s="9" t="s">
        <v>199</v>
      </c>
      <c r="H48" s="7" t="s">
        <v>280</v>
      </c>
      <c r="I48" s="4">
        <v>6586</v>
      </c>
      <c r="J48" s="19">
        <v>1</v>
      </c>
      <c r="K48" s="16">
        <v>43774</v>
      </c>
    </row>
    <row r="49" spans="1:11" x14ac:dyDescent="0.25">
      <c r="A49" s="15">
        <v>43791</v>
      </c>
      <c r="B49" s="4">
        <v>727220</v>
      </c>
      <c r="C49" s="4" t="s">
        <v>60</v>
      </c>
      <c r="D49" s="77"/>
      <c r="E49" s="77">
        <v>36</v>
      </c>
      <c r="F49" s="6">
        <f t="shared" si="0"/>
        <v>1.9554136088117957E-11</v>
      </c>
      <c r="G49" s="9" t="s">
        <v>144</v>
      </c>
      <c r="H49" s="7"/>
      <c r="I49" s="4"/>
      <c r="J49" s="19"/>
      <c r="K49" s="16"/>
    </row>
    <row r="50" spans="1:11" x14ac:dyDescent="0.25">
      <c r="A50" s="15">
        <v>43795</v>
      </c>
      <c r="B50" s="4">
        <v>261508</v>
      </c>
      <c r="C50" s="4" t="s">
        <v>44</v>
      </c>
      <c r="D50" s="77"/>
      <c r="E50" s="77">
        <v>333.5</v>
      </c>
      <c r="F50" s="6">
        <f t="shared" si="0"/>
        <v>333.50000000001955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43795</v>
      </c>
      <c r="B51" s="4">
        <v>727220</v>
      </c>
      <c r="C51" s="4" t="s">
        <v>60</v>
      </c>
      <c r="D51" s="77"/>
      <c r="E51" s="77">
        <v>18515.830000000002</v>
      </c>
      <c r="F51" s="6">
        <f t="shared" si="0"/>
        <v>18849.33000000002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43795</v>
      </c>
      <c r="B52" s="4">
        <v>261504</v>
      </c>
      <c r="C52" s="4" t="s">
        <v>47</v>
      </c>
      <c r="D52" s="77">
        <v>18849.330000000002</v>
      </c>
      <c r="E52" s="5"/>
      <c r="F52" s="6">
        <f t="shared" si="0"/>
        <v>1.8189894035458565E-11</v>
      </c>
      <c r="G52" s="9" t="s">
        <v>150</v>
      </c>
      <c r="H52" s="7"/>
      <c r="I52" s="4"/>
      <c r="J52" s="19"/>
      <c r="K52" s="16"/>
    </row>
    <row r="53" spans="1:11" x14ac:dyDescent="0.25">
      <c r="A53" s="15">
        <v>43797</v>
      </c>
      <c r="B53" s="4">
        <v>392905</v>
      </c>
      <c r="C53" s="4" t="s">
        <v>52</v>
      </c>
      <c r="D53" s="77">
        <v>100</v>
      </c>
      <c r="E53" s="5"/>
      <c r="F53" s="6">
        <f t="shared" si="0"/>
        <v>-99.99999999998181</v>
      </c>
      <c r="G53" s="9" t="s">
        <v>28</v>
      </c>
      <c r="H53" s="7" t="s">
        <v>293</v>
      </c>
      <c r="I53" s="4">
        <v>20246</v>
      </c>
      <c r="J53" s="19">
        <v>1</v>
      </c>
      <c r="K53" s="16">
        <v>43769</v>
      </c>
    </row>
    <row r="54" spans="1:11" x14ac:dyDescent="0.25">
      <c r="A54" s="15">
        <v>43797</v>
      </c>
      <c r="B54" s="4">
        <v>727220</v>
      </c>
      <c r="C54" s="4" t="s">
        <v>60</v>
      </c>
      <c r="D54" s="77"/>
      <c r="E54" s="77">
        <v>100</v>
      </c>
      <c r="F54" s="6">
        <f t="shared" si="0"/>
        <v>1.8189894035458565E-11</v>
      </c>
      <c r="G54" s="9" t="s">
        <v>144</v>
      </c>
      <c r="H54" s="7"/>
      <c r="I54" s="4"/>
      <c r="J54" s="19"/>
      <c r="K54" s="16"/>
    </row>
    <row r="55" spans="1:11" x14ac:dyDescent="0.25">
      <c r="A55" s="15">
        <v>43798</v>
      </c>
      <c r="B55" s="4">
        <v>104462</v>
      </c>
      <c r="C55" s="4" t="s">
        <v>55</v>
      </c>
      <c r="D55" s="77">
        <v>268</v>
      </c>
      <c r="E55" s="5"/>
      <c r="F55" s="6">
        <f t="shared" si="0"/>
        <v>-267.99999999998181</v>
      </c>
      <c r="G55" s="9" t="s">
        <v>235</v>
      </c>
      <c r="H55" s="7" t="s">
        <v>117</v>
      </c>
      <c r="I55" s="4">
        <v>12</v>
      </c>
      <c r="J55" s="19">
        <v>1</v>
      </c>
      <c r="K55" s="16"/>
    </row>
    <row r="56" spans="1:11" x14ac:dyDescent="0.25">
      <c r="A56" s="15">
        <v>43798</v>
      </c>
      <c r="B56" s="4">
        <v>309379</v>
      </c>
      <c r="C56" s="4" t="s">
        <v>171</v>
      </c>
      <c r="D56" s="77">
        <v>54826.89</v>
      </c>
      <c r="E56" s="5"/>
      <c r="F56" s="6">
        <f t="shared" si="0"/>
        <v>-55094.889999999985</v>
      </c>
      <c r="G56" s="9" t="s">
        <v>213</v>
      </c>
      <c r="H56" s="7"/>
      <c r="I56" s="4"/>
      <c r="J56" s="19"/>
      <c r="K56" s="16"/>
    </row>
    <row r="57" spans="1:11" x14ac:dyDescent="0.25">
      <c r="A57" s="15">
        <v>43798</v>
      </c>
      <c r="B57" s="4">
        <v>727220</v>
      </c>
      <c r="C57" s="4" t="s">
        <v>60</v>
      </c>
      <c r="D57" s="77"/>
      <c r="E57" s="77">
        <v>55094.89</v>
      </c>
      <c r="F57" s="6">
        <f t="shared" si="0"/>
        <v>0</v>
      </c>
      <c r="G57" s="9" t="s">
        <v>144</v>
      </c>
      <c r="H57" s="7"/>
      <c r="I57" s="4"/>
      <c r="J57" s="19"/>
      <c r="K57" s="16"/>
    </row>
    <row r="58" spans="1:11" x14ac:dyDescent="0.25">
      <c r="A58" s="15"/>
      <c r="B58" s="4"/>
      <c r="C58" s="4"/>
      <c r="D58" s="77"/>
      <c r="E58" s="5"/>
      <c r="F58" s="6"/>
      <c r="G58" s="9"/>
      <c r="H58" s="7"/>
      <c r="I58" s="4"/>
      <c r="J58" s="19"/>
      <c r="K58" s="16"/>
    </row>
    <row r="59" spans="1:11" ht="15.75" thickBot="1" x14ac:dyDescent="0.3">
      <c r="A59" s="152" t="s">
        <v>12</v>
      </c>
      <c r="B59" s="153"/>
      <c r="C59" s="21"/>
      <c r="D59" s="78">
        <f>SUM(D10:D58)</f>
        <v>527761.24</v>
      </c>
      <c r="E59" s="40">
        <f>SUM(E10:E58)</f>
        <v>527761.24</v>
      </c>
      <c r="F59" s="22">
        <f>F9-D59+E59</f>
        <v>0</v>
      </c>
      <c r="G59" s="10"/>
      <c r="H59" s="18"/>
      <c r="I59" s="17"/>
      <c r="J59" s="20"/>
      <c r="K59" s="25"/>
    </row>
    <row r="60" spans="1:11" x14ac:dyDescent="0.25">
      <c r="A60" s="38" t="s">
        <v>23</v>
      </c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2" spans="1:11" x14ac:dyDescent="0.25">
      <c r="A62" s="38"/>
      <c r="B62" s="3"/>
      <c r="C62" s="3"/>
      <c r="D62" s="75"/>
      <c r="E62" s="3"/>
      <c r="F62" s="3"/>
      <c r="G62" s="3"/>
      <c r="H62" s="3"/>
      <c r="I62" s="3"/>
      <c r="J62" s="2"/>
      <c r="K62" s="24"/>
    </row>
    <row r="64" spans="1:11" ht="46.5" customHeight="1" x14ac:dyDescent="0.25">
      <c r="A64" s="149" t="s">
        <v>123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</row>
    <row r="65" spans="1:13" ht="18" customHeight="1" x14ac:dyDescent="0.25"/>
    <row r="66" spans="1:13" ht="18" customHeight="1" x14ac:dyDescent="0.3">
      <c r="A66" s="150" t="s">
        <v>308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</row>
    <row r="67" spans="1:13" x14ac:dyDescent="0.25">
      <c r="A67" s="3"/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3" x14ac:dyDescent="0.25">
      <c r="A68" s="154" t="s">
        <v>21</v>
      </c>
      <c r="B68" s="155"/>
      <c r="C68" s="155"/>
      <c r="D68" s="155"/>
      <c r="E68" s="156"/>
      <c r="F68" s="3"/>
      <c r="G68" s="157" t="s">
        <v>20</v>
      </c>
      <c r="H68" s="157"/>
      <c r="I68" s="157"/>
      <c r="J68" s="157"/>
      <c r="K68" s="24"/>
    </row>
    <row r="69" spans="1:13" x14ac:dyDescent="0.25">
      <c r="A69" s="28" t="s">
        <v>213</v>
      </c>
      <c r="B69" s="44"/>
      <c r="C69" s="44"/>
      <c r="D69" s="79"/>
      <c r="E69" s="33">
        <f t="shared" ref="E69:E105" si="1">SUMIF($G$8:$G$58,A69,$D$8:$D$58)</f>
        <v>54826.89</v>
      </c>
      <c r="F69" s="3"/>
      <c r="G69" s="62" t="s">
        <v>146</v>
      </c>
      <c r="H69" s="26"/>
      <c r="I69" s="158">
        <f>SUMIF($G$8:$G$58,G69,$E$8:$E$58)</f>
        <v>293392.95</v>
      </c>
      <c r="J69" s="159"/>
      <c r="K69" s="24"/>
    </row>
    <row r="70" spans="1:13" x14ac:dyDescent="0.25">
      <c r="A70" s="27" t="s">
        <v>148</v>
      </c>
      <c r="B70" s="63"/>
      <c r="C70" s="63"/>
      <c r="D70" s="80"/>
      <c r="E70" s="29">
        <f t="shared" si="1"/>
        <v>200000</v>
      </c>
      <c r="F70" s="3"/>
      <c r="G70" s="160" t="s">
        <v>144</v>
      </c>
      <c r="H70" s="161"/>
      <c r="I70" s="158">
        <f>SUMIF($G$8:$G$58,G70,$E$8:$E$58)</f>
        <v>234034.78999999998</v>
      </c>
      <c r="J70" s="159"/>
      <c r="K70" s="24"/>
    </row>
    <row r="71" spans="1:13" x14ac:dyDescent="0.25">
      <c r="A71" s="27" t="s">
        <v>173</v>
      </c>
      <c r="B71" s="63"/>
      <c r="C71" s="63"/>
      <c r="D71" s="80"/>
      <c r="E71" s="29">
        <f t="shared" si="1"/>
        <v>0</v>
      </c>
      <c r="F71" s="3"/>
      <c r="G71" s="160" t="s">
        <v>212</v>
      </c>
      <c r="H71" s="161"/>
      <c r="I71" s="158">
        <f>SUMIF($G$8:$G$58,G71,$E$8:$E$58)</f>
        <v>0</v>
      </c>
      <c r="J71" s="159"/>
      <c r="K71" s="24"/>
      <c r="M71" s="136" t="s">
        <v>305</v>
      </c>
    </row>
    <row r="72" spans="1:13" x14ac:dyDescent="0.25">
      <c r="A72" s="27" t="s">
        <v>176</v>
      </c>
      <c r="B72" s="63"/>
      <c r="C72" s="63"/>
      <c r="D72" s="80"/>
      <c r="E72" s="29">
        <f t="shared" si="1"/>
        <v>0</v>
      </c>
      <c r="F72" s="3"/>
      <c r="G72" s="160" t="s">
        <v>214</v>
      </c>
      <c r="H72" s="161"/>
      <c r="I72" s="158">
        <f>SUMIF($G$8:$G$58,G72,$E$8:$E$58)</f>
        <v>333.5</v>
      </c>
      <c r="J72" s="159"/>
      <c r="K72" s="24"/>
    </row>
    <row r="73" spans="1:13" x14ac:dyDescent="0.25">
      <c r="A73" s="27" t="s">
        <v>223</v>
      </c>
      <c r="B73" s="63"/>
      <c r="C73" s="63"/>
      <c r="D73" s="80"/>
      <c r="E73" s="29">
        <f t="shared" si="1"/>
        <v>0</v>
      </c>
      <c r="F73" s="3"/>
      <c r="G73" s="62"/>
      <c r="H73" s="26"/>
      <c r="I73" s="158">
        <f>SUMIF($G$8:$G$58,G73,$E$8:$E$58)</f>
        <v>0</v>
      </c>
      <c r="J73" s="159"/>
      <c r="K73" s="24"/>
    </row>
    <row r="74" spans="1:13" x14ac:dyDescent="0.25">
      <c r="A74" s="27" t="s">
        <v>174</v>
      </c>
      <c r="B74" s="63"/>
      <c r="C74" s="63"/>
      <c r="D74" s="80"/>
      <c r="E74" s="29">
        <f t="shared" si="1"/>
        <v>12750</v>
      </c>
      <c r="F74" s="3"/>
      <c r="G74" s="47" t="s">
        <v>22</v>
      </c>
      <c r="H74" s="48"/>
      <c r="I74" s="164">
        <f>SUM(I69:J73)</f>
        <v>527761.24</v>
      </c>
      <c r="J74" s="165"/>
      <c r="K74" s="61">
        <f>E59-I74</f>
        <v>0</v>
      </c>
    </row>
    <row r="75" spans="1:13" x14ac:dyDescent="0.25">
      <c r="A75" s="62" t="s">
        <v>201</v>
      </c>
      <c r="B75" s="63"/>
      <c r="C75" s="63"/>
      <c r="D75" s="80"/>
      <c r="E75" s="29">
        <f t="shared" si="1"/>
        <v>0</v>
      </c>
      <c r="F75" s="3"/>
      <c r="G75" s="70"/>
      <c r="H75" s="45"/>
      <c r="I75" s="69"/>
      <c r="J75" s="71"/>
      <c r="K75" s="24"/>
    </row>
    <row r="76" spans="1:13" x14ac:dyDescent="0.25">
      <c r="A76" s="27" t="s">
        <v>234</v>
      </c>
      <c r="B76" s="63"/>
      <c r="C76" s="63"/>
      <c r="D76" s="80"/>
      <c r="E76" s="29">
        <f t="shared" si="1"/>
        <v>1704.26</v>
      </c>
      <c r="F76" s="3"/>
      <c r="G76" s="36" t="s">
        <v>64</v>
      </c>
      <c r="H76" s="37"/>
      <c r="I76" s="66"/>
      <c r="J76" s="67"/>
    </row>
    <row r="77" spans="1:13" x14ac:dyDescent="0.25">
      <c r="A77" s="27" t="s">
        <v>25</v>
      </c>
      <c r="B77" s="63"/>
      <c r="C77" s="63"/>
      <c r="D77" s="80"/>
      <c r="E77" s="29">
        <f t="shared" si="1"/>
        <v>0</v>
      </c>
      <c r="F77" s="3"/>
      <c r="G77" s="141" t="s">
        <v>19</v>
      </c>
      <c r="H77" s="142"/>
      <c r="I77" s="158">
        <f>'CEF Outubro 2019'!I79:J79</f>
        <v>334235.80999999982</v>
      </c>
      <c r="J77" s="159"/>
    </row>
    <row r="78" spans="1:13" x14ac:dyDescent="0.25">
      <c r="A78" s="27" t="s">
        <v>233</v>
      </c>
      <c r="B78" s="63"/>
      <c r="C78" s="63"/>
      <c r="D78" s="80"/>
      <c r="E78" s="29">
        <f t="shared" si="1"/>
        <v>92801.48</v>
      </c>
      <c r="F78" s="3"/>
      <c r="G78" s="27" t="s">
        <v>148</v>
      </c>
      <c r="H78" s="142"/>
      <c r="I78" s="158">
        <f>SUMIF($G$8:$G$58,G78,$D$8:$D$58)</f>
        <v>200000</v>
      </c>
      <c r="J78" s="159"/>
    </row>
    <row r="79" spans="1:13" x14ac:dyDescent="0.25">
      <c r="A79" s="27" t="s">
        <v>199</v>
      </c>
      <c r="B79" s="63"/>
      <c r="C79" s="63"/>
      <c r="D79" s="80"/>
      <c r="E79" s="29">
        <f t="shared" si="1"/>
        <v>36</v>
      </c>
      <c r="F79" s="3"/>
      <c r="G79" s="160" t="s">
        <v>144</v>
      </c>
      <c r="H79" s="161"/>
      <c r="I79" s="158">
        <f>-SUMIF($G$8:$G$58,G79,$E$8:$E$58)</f>
        <v>-234034.78999999998</v>
      </c>
      <c r="J79" s="159"/>
    </row>
    <row r="80" spans="1:13" x14ac:dyDescent="0.25">
      <c r="A80" s="27" t="s">
        <v>29</v>
      </c>
      <c r="B80" s="63"/>
      <c r="C80" s="63"/>
      <c r="D80" s="80"/>
      <c r="E80" s="29">
        <f t="shared" si="1"/>
        <v>5016.2</v>
      </c>
      <c r="F80" s="3"/>
      <c r="G80" s="141" t="s">
        <v>30</v>
      </c>
      <c r="H80" s="142"/>
      <c r="I80" s="158">
        <v>1344.35</v>
      </c>
      <c r="J80" s="159"/>
    </row>
    <row r="81" spans="1:13" x14ac:dyDescent="0.25">
      <c r="A81" s="27" t="s">
        <v>245</v>
      </c>
      <c r="B81" s="63"/>
      <c r="C81" s="63"/>
      <c r="D81" s="80"/>
      <c r="E81" s="29">
        <f t="shared" si="1"/>
        <v>3425.16</v>
      </c>
      <c r="F81" s="3"/>
      <c r="G81" s="30"/>
      <c r="H81" s="31"/>
      <c r="I81" s="162"/>
      <c r="J81" s="163"/>
    </row>
    <row r="82" spans="1:13" x14ac:dyDescent="0.25">
      <c r="A82" s="27" t="s">
        <v>236</v>
      </c>
      <c r="B82" s="63"/>
      <c r="C82" s="63"/>
      <c r="D82" s="80"/>
      <c r="E82" s="29">
        <f t="shared" si="1"/>
        <v>717</v>
      </c>
      <c r="F82" s="3"/>
      <c r="G82" s="32" t="s">
        <v>18</v>
      </c>
      <c r="H82" s="31"/>
      <c r="I82" s="176">
        <f>SUM(I77:J80)</f>
        <v>301545.36999999982</v>
      </c>
      <c r="J82" s="177"/>
    </row>
    <row r="83" spans="1:13" x14ac:dyDescent="0.25">
      <c r="A83" s="27" t="s">
        <v>198</v>
      </c>
      <c r="B83" s="63"/>
      <c r="C83" s="63"/>
      <c r="D83" s="80"/>
      <c r="E83" s="29">
        <f t="shared" si="1"/>
        <v>1760.71</v>
      </c>
      <c r="F83" s="3"/>
      <c r="G83" s="49"/>
      <c r="H83" s="41"/>
      <c r="I83" s="41"/>
      <c r="J83" s="140"/>
      <c r="K83" s="24"/>
    </row>
    <row r="84" spans="1:13" x14ac:dyDescent="0.25">
      <c r="A84" s="27" t="s">
        <v>211</v>
      </c>
      <c r="B84" s="63"/>
      <c r="C84" s="63"/>
      <c r="D84" s="80"/>
      <c r="E84" s="29">
        <f t="shared" si="1"/>
        <v>0</v>
      </c>
      <c r="F84" s="3"/>
      <c r="G84" s="53" t="s">
        <v>62</v>
      </c>
      <c r="H84" s="54"/>
      <c r="I84" s="178"/>
      <c r="J84" s="179"/>
      <c r="K84" s="24"/>
    </row>
    <row r="85" spans="1:13" x14ac:dyDescent="0.25">
      <c r="A85" s="27" t="s">
        <v>28</v>
      </c>
      <c r="B85" s="63"/>
      <c r="C85" s="63"/>
      <c r="D85" s="80"/>
      <c r="E85" s="29">
        <f t="shared" si="1"/>
        <v>100</v>
      </c>
      <c r="F85" s="3"/>
      <c r="G85" s="57" t="s">
        <v>19</v>
      </c>
      <c r="H85" s="58"/>
      <c r="I85" s="170">
        <f>'CEF Março 2019'!I88:J88</f>
        <v>0</v>
      </c>
      <c r="J85" s="171"/>
      <c r="K85" s="24"/>
    </row>
    <row r="86" spans="1:13" x14ac:dyDescent="0.25">
      <c r="A86" s="27" t="s">
        <v>149</v>
      </c>
      <c r="B86" s="63"/>
      <c r="C86" s="63"/>
      <c r="D86" s="80"/>
      <c r="E86" s="29">
        <f t="shared" si="1"/>
        <v>469.2</v>
      </c>
      <c r="F86" s="3"/>
      <c r="G86" s="27" t="s">
        <v>48</v>
      </c>
      <c r="H86" s="142"/>
      <c r="I86" s="158">
        <f>SUMIF($G$8:$G$58,G86,$E$8:$E$58)</f>
        <v>0</v>
      </c>
      <c r="J86" s="159"/>
      <c r="K86" s="24"/>
    </row>
    <row r="87" spans="1:13" x14ac:dyDescent="0.25">
      <c r="A87" s="27" t="s">
        <v>200</v>
      </c>
      <c r="B87" s="63"/>
      <c r="C87" s="63"/>
      <c r="D87" s="80"/>
      <c r="E87" s="29">
        <f t="shared" si="1"/>
        <v>0</v>
      </c>
      <c r="F87" s="3"/>
      <c r="G87" s="141" t="s">
        <v>14</v>
      </c>
      <c r="H87" s="142"/>
      <c r="I87" s="158">
        <f>-SUMIF($G$8:$G$58,G87,$D$8:$D$58)</f>
        <v>0</v>
      </c>
      <c r="J87" s="159"/>
      <c r="K87" s="24"/>
    </row>
    <row r="88" spans="1:13" x14ac:dyDescent="0.25">
      <c r="A88" s="27" t="s">
        <v>150</v>
      </c>
      <c r="B88" s="41"/>
      <c r="C88" s="41"/>
      <c r="D88" s="80"/>
      <c r="E88" s="29">
        <f t="shared" si="1"/>
        <v>18849.330000000002</v>
      </c>
      <c r="F88" s="3"/>
      <c r="G88" s="30"/>
      <c r="H88" s="31"/>
      <c r="I88" s="162"/>
      <c r="J88" s="163"/>
      <c r="K88" s="24"/>
    </row>
    <row r="89" spans="1:13" x14ac:dyDescent="0.25">
      <c r="A89" s="27" t="s">
        <v>49</v>
      </c>
      <c r="B89" s="63"/>
      <c r="C89" s="63"/>
      <c r="D89" s="80"/>
      <c r="E89" s="29">
        <f t="shared" si="1"/>
        <v>0</v>
      </c>
      <c r="F89" s="3"/>
      <c r="G89" s="32" t="s">
        <v>17</v>
      </c>
      <c r="H89" s="31"/>
      <c r="I89" s="164">
        <f>SUM(I85:J88)</f>
        <v>0</v>
      </c>
      <c r="J89" s="165"/>
      <c r="K89" s="24"/>
    </row>
    <row r="90" spans="1:13" x14ac:dyDescent="0.25">
      <c r="A90" s="27" t="s">
        <v>175</v>
      </c>
      <c r="B90" s="63"/>
      <c r="C90" s="63"/>
      <c r="D90" s="80"/>
      <c r="E90" s="29">
        <f t="shared" si="1"/>
        <v>21453.65</v>
      </c>
      <c r="F90" s="3"/>
      <c r="G90" s="49"/>
      <c r="H90" s="41"/>
      <c r="I90" s="41"/>
      <c r="J90" s="140"/>
      <c r="K90" s="24"/>
    </row>
    <row r="91" spans="1:13" x14ac:dyDescent="0.25">
      <c r="A91" s="27" t="s">
        <v>235</v>
      </c>
      <c r="B91" s="63"/>
      <c r="C91" s="63"/>
      <c r="D91" s="80"/>
      <c r="E91" s="29">
        <f t="shared" si="1"/>
        <v>761.12</v>
      </c>
      <c r="F91" s="3"/>
      <c r="G91" s="36" t="s">
        <v>16</v>
      </c>
      <c r="H91" s="37"/>
      <c r="I91" s="66"/>
      <c r="J91" s="67"/>
      <c r="K91" s="24"/>
    </row>
    <row r="92" spans="1:13" x14ac:dyDescent="0.25">
      <c r="A92" s="27" t="s">
        <v>43</v>
      </c>
      <c r="B92" s="63"/>
      <c r="C92" s="63"/>
      <c r="D92" s="80"/>
      <c r="E92" s="29">
        <f t="shared" si="1"/>
        <v>2920.2000000000003</v>
      </c>
      <c r="F92" s="3"/>
      <c r="G92" s="141" t="s">
        <v>19</v>
      </c>
      <c r="H92" s="142"/>
      <c r="I92" s="172">
        <f>'CEF Outubro 2019'!I93:J93</f>
        <v>62677.369999999646</v>
      </c>
      <c r="J92" s="173"/>
      <c r="K92" s="24"/>
    </row>
    <row r="93" spans="1:13" x14ac:dyDescent="0.25">
      <c r="A93" s="27" t="s">
        <v>237</v>
      </c>
      <c r="B93" s="63"/>
      <c r="C93" s="63"/>
      <c r="D93" s="80"/>
      <c r="E93" s="29">
        <f t="shared" si="1"/>
        <v>0</v>
      </c>
      <c r="F93" s="3"/>
      <c r="G93" s="141" t="s">
        <v>42</v>
      </c>
      <c r="H93" s="142"/>
      <c r="I93" s="174">
        <f>249997.75+16000+16408.72+10986.48</f>
        <v>293392.94999999995</v>
      </c>
      <c r="J93" s="175"/>
      <c r="K93" s="24"/>
    </row>
    <row r="94" spans="1:13" x14ac:dyDescent="0.25">
      <c r="A94" s="27" t="s">
        <v>285</v>
      </c>
      <c r="B94" s="63"/>
      <c r="C94" s="63"/>
      <c r="D94" s="80"/>
      <c r="E94" s="29">
        <f t="shared" si="1"/>
        <v>0</v>
      </c>
      <c r="F94" s="3"/>
      <c r="G94" s="141" t="s">
        <v>146</v>
      </c>
      <c r="H94" s="142"/>
      <c r="I94" s="158">
        <f>-SUMIF($G$8:$G$58,G94,$E$8:$E$58)</f>
        <v>-293392.95</v>
      </c>
      <c r="J94" s="159"/>
      <c r="K94" s="24"/>
    </row>
    <row r="95" spans="1:13" x14ac:dyDescent="0.25">
      <c r="A95" s="27" t="s">
        <v>145</v>
      </c>
      <c r="B95" s="63"/>
      <c r="C95" s="63"/>
      <c r="D95" s="80"/>
      <c r="E95" s="29">
        <f t="shared" si="1"/>
        <v>0</v>
      </c>
      <c r="F95" s="3"/>
      <c r="G95" s="30"/>
      <c r="H95" s="31"/>
      <c r="I95" s="168"/>
      <c r="J95" s="169"/>
      <c r="K95" s="24"/>
    </row>
    <row r="96" spans="1:13" x14ac:dyDescent="0.25">
      <c r="A96" s="27" t="s">
        <v>34</v>
      </c>
      <c r="B96" s="63"/>
      <c r="C96" s="63"/>
      <c r="D96" s="80"/>
      <c r="E96" s="29">
        <f t="shared" si="1"/>
        <v>107719.03999999999</v>
      </c>
      <c r="F96" s="3"/>
      <c r="G96" s="32" t="s">
        <v>18</v>
      </c>
      <c r="H96" s="31"/>
      <c r="I96" s="176">
        <f>SUM(I92:J95)</f>
        <v>62677.369999999588</v>
      </c>
      <c r="J96" s="177"/>
      <c r="K96" s="24"/>
      <c r="M96" s="39"/>
    </row>
    <row r="97" spans="1:11" x14ac:dyDescent="0.25">
      <c r="A97" s="27" t="s">
        <v>177</v>
      </c>
      <c r="B97" s="63"/>
      <c r="C97" s="63"/>
      <c r="D97" s="80"/>
      <c r="E97" s="29">
        <f t="shared" si="1"/>
        <v>2352</v>
      </c>
      <c r="F97" s="3"/>
      <c r="G97" s="27"/>
      <c r="H97" s="26"/>
      <c r="I97" s="26"/>
      <c r="J97" s="42"/>
      <c r="K97" s="24"/>
    </row>
    <row r="98" spans="1:11" x14ac:dyDescent="0.25">
      <c r="A98" s="27" t="s">
        <v>72</v>
      </c>
      <c r="B98" s="63"/>
      <c r="C98" s="63"/>
      <c r="D98" s="80"/>
      <c r="E98" s="29">
        <f t="shared" si="1"/>
        <v>99</v>
      </c>
      <c r="F98" s="3"/>
      <c r="G98" s="53" t="s">
        <v>39</v>
      </c>
      <c r="H98" s="54"/>
      <c r="I98" s="54"/>
      <c r="J98" s="55"/>
      <c r="K98" s="24"/>
    </row>
    <row r="99" spans="1:11" x14ac:dyDescent="0.25">
      <c r="A99" s="27" t="s">
        <v>268</v>
      </c>
      <c r="B99" s="63"/>
      <c r="C99" s="63"/>
      <c r="D99" s="80"/>
      <c r="E99" s="29">
        <f t="shared" si="1"/>
        <v>0</v>
      </c>
      <c r="F99" s="3"/>
      <c r="G99" s="28" t="s">
        <v>40</v>
      </c>
      <c r="H99" s="34"/>
      <c r="I99" s="170">
        <f>'CEF Outubro 2019'!I100:J100</f>
        <v>21453.650000000016</v>
      </c>
      <c r="J99" s="171"/>
      <c r="K99" s="24"/>
    </row>
    <row r="100" spans="1:11" x14ac:dyDescent="0.25">
      <c r="A100" s="27" t="s">
        <v>120</v>
      </c>
      <c r="B100" s="63"/>
      <c r="C100" s="63"/>
      <c r="D100" s="80"/>
      <c r="E100" s="29">
        <f t="shared" si="1"/>
        <v>0</v>
      </c>
      <c r="F100" s="3"/>
      <c r="G100" s="27" t="s">
        <v>309</v>
      </c>
      <c r="H100" s="41"/>
      <c r="I100" s="158">
        <v>20581.509999999998</v>
      </c>
      <c r="J100" s="159"/>
      <c r="K100" s="24"/>
    </row>
    <row r="101" spans="1:11" x14ac:dyDescent="0.25">
      <c r="A101" s="27" t="s">
        <v>292</v>
      </c>
      <c r="B101" s="63"/>
      <c r="C101" s="63"/>
      <c r="D101" s="80"/>
      <c r="E101" s="29">
        <f t="shared" si="1"/>
        <v>0</v>
      </c>
      <c r="F101" s="3"/>
      <c r="G101" s="27"/>
      <c r="H101" s="56"/>
      <c r="I101" s="158"/>
      <c r="J101" s="159"/>
      <c r="K101" s="24"/>
    </row>
    <row r="102" spans="1:11" x14ac:dyDescent="0.25">
      <c r="A102" s="27"/>
      <c r="B102" s="63"/>
      <c r="C102" s="63"/>
      <c r="D102" s="80"/>
      <c r="E102" s="29">
        <f t="shared" si="1"/>
        <v>0</v>
      </c>
      <c r="F102" s="3"/>
      <c r="G102" s="59" t="s">
        <v>175</v>
      </c>
      <c r="H102" s="60"/>
      <c r="I102" s="168">
        <f>-SUMIF($G$8:$G$58,G102,$D$8:$D$58)</f>
        <v>-21453.65</v>
      </c>
      <c r="J102" s="169"/>
      <c r="K102" s="24"/>
    </row>
    <row r="103" spans="1:11" x14ac:dyDescent="0.25">
      <c r="A103" s="62"/>
      <c r="B103" s="63"/>
      <c r="C103" s="63"/>
      <c r="D103" s="80"/>
      <c r="E103" s="29">
        <f t="shared" si="1"/>
        <v>0</v>
      </c>
      <c r="F103" s="3"/>
      <c r="G103" s="47" t="s">
        <v>17</v>
      </c>
      <c r="H103" s="48"/>
      <c r="I103" s="164">
        <f>SUM(I99:J102)</f>
        <v>20581.510000000017</v>
      </c>
      <c r="J103" s="165"/>
      <c r="K103" s="24"/>
    </row>
    <row r="104" spans="1:11" x14ac:dyDescent="0.25">
      <c r="A104" s="27"/>
      <c r="B104" s="63"/>
      <c r="C104" s="63"/>
      <c r="D104" s="80"/>
      <c r="E104" s="29">
        <f t="shared" si="1"/>
        <v>0</v>
      </c>
      <c r="F104" s="3"/>
      <c r="G104" s="49"/>
      <c r="H104" s="41"/>
      <c r="I104" s="41"/>
      <c r="J104" s="140"/>
      <c r="K104" s="24"/>
    </row>
    <row r="105" spans="1:11" x14ac:dyDescent="0.25">
      <c r="A105" s="27"/>
      <c r="B105" s="63"/>
      <c r="C105" s="63"/>
      <c r="D105" s="80"/>
      <c r="E105" s="29">
        <f t="shared" si="1"/>
        <v>0</v>
      </c>
      <c r="F105" s="3"/>
      <c r="G105" s="50" t="s">
        <v>41</v>
      </c>
      <c r="H105" s="51"/>
      <c r="I105" s="51"/>
      <c r="J105" s="52"/>
      <c r="K105" s="24"/>
    </row>
    <row r="106" spans="1:11" x14ac:dyDescent="0.25">
      <c r="A106" s="30"/>
      <c r="B106" s="85"/>
      <c r="C106" s="85"/>
      <c r="D106" s="86"/>
      <c r="E106" s="87"/>
      <c r="F106" s="3"/>
      <c r="G106" s="27" t="s">
        <v>310</v>
      </c>
      <c r="H106" s="142"/>
      <c r="I106" s="174">
        <v>31561.35</v>
      </c>
      <c r="J106" s="175"/>
      <c r="K106" s="24"/>
    </row>
    <row r="107" spans="1:11" x14ac:dyDescent="0.25">
      <c r="A107" s="166" t="s">
        <v>22</v>
      </c>
      <c r="B107" s="167"/>
      <c r="C107" s="167"/>
      <c r="D107" s="81"/>
      <c r="E107" s="35">
        <f>SUM(E69:E105)</f>
        <v>527761.24000000011</v>
      </c>
      <c r="F107" s="3"/>
      <c r="G107" s="27"/>
      <c r="H107" s="142"/>
      <c r="I107" s="174"/>
      <c r="J107" s="175"/>
      <c r="K107" s="24"/>
    </row>
    <row r="108" spans="1:11" x14ac:dyDescent="0.25">
      <c r="E108" s="46">
        <f>D59-E107</f>
        <v>0</v>
      </c>
      <c r="F108" s="3"/>
      <c r="G108" s="27"/>
      <c r="H108" s="41"/>
      <c r="I108" s="182"/>
      <c r="J108" s="183"/>
      <c r="K108" s="24"/>
    </row>
    <row r="109" spans="1:11" x14ac:dyDescent="0.25">
      <c r="F109" s="3"/>
      <c r="G109" s="89" t="s">
        <v>18</v>
      </c>
      <c r="H109" s="88"/>
      <c r="I109" s="164">
        <f>SUM(I106:J108)</f>
        <v>31561.35</v>
      </c>
      <c r="J109" s="165"/>
      <c r="K109" s="24"/>
    </row>
    <row r="110" spans="1:11" x14ac:dyDescent="0.25">
      <c r="A110" s="27"/>
      <c r="B110" s="63"/>
      <c r="C110" s="63"/>
      <c r="D110" s="80"/>
      <c r="K110" s="24"/>
    </row>
    <row r="111" spans="1:11" x14ac:dyDescent="0.25">
      <c r="A111" s="27"/>
      <c r="B111" s="63"/>
      <c r="C111" s="63"/>
      <c r="D111" s="80"/>
      <c r="G111" s="45"/>
      <c r="H111" s="45"/>
      <c r="I111" s="69"/>
      <c r="J111" s="69"/>
      <c r="K111" s="24"/>
    </row>
    <row r="112" spans="1:11" x14ac:dyDescent="0.25">
      <c r="D112" s="136"/>
      <c r="F112" s="3"/>
      <c r="G112" s="45"/>
      <c r="H112" s="45"/>
      <c r="I112" s="69"/>
      <c r="J112" s="69"/>
      <c r="K112" s="24"/>
    </row>
    <row r="114" spans="5:5" x14ac:dyDescent="0.25">
      <c r="E114" s="46"/>
    </row>
    <row r="115" spans="5:5" x14ac:dyDescent="0.25">
      <c r="E115" s="46"/>
    </row>
    <row r="118" spans="5:5" x14ac:dyDescent="0.25">
      <c r="E118" s="46"/>
    </row>
  </sheetData>
  <mergeCells count="46">
    <mergeCell ref="A107:C107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106:J106"/>
    <mergeCell ref="I96:J96"/>
    <mergeCell ref="I82:J82"/>
    <mergeCell ref="I84:J84"/>
    <mergeCell ref="I85:J85"/>
    <mergeCell ref="I86:J86"/>
    <mergeCell ref="I87:J87"/>
    <mergeCell ref="I88:J88"/>
    <mergeCell ref="I89:J89"/>
    <mergeCell ref="I92:J92"/>
    <mergeCell ref="I93:J93"/>
    <mergeCell ref="I94:J94"/>
    <mergeCell ref="I95:J95"/>
    <mergeCell ref="I81:J81"/>
    <mergeCell ref="G71:H71"/>
    <mergeCell ref="I71:J71"/>
    <mergeCell ref="G72:H72"/>
    <mergeCell ref="I72:J72"/>
    <mergeCell ref="I73:J73"/>
    <mergeCell ref="I74:J74"/>
    <mergeCell ref="I77:J77"/>
    <mergeCell ref="I78:J78"/>
    <mergeCell ref="G79:H79"/>
    <mergeCell ref="I79:J79"/>
    <mergeCell ref="I80:J80"/>
    <mergeCell ref="A66:K66"/>
    <mergeCell ref="A68:E68"/>
    <mergeCell ref="G68:J68"/>
    <mergeCell ref="I69:J69"/>
    <mergeCell ref="G70:H70"/>
    <mergeCell ref="I70:J70"/>
    <mergeCell ref="A64:K64"/>
    <mergeCell ref="A2:K2"/>
    <mergeCell ref="A4:K4"/>
    <mergeCell ref="A6:F6"/>
    <mergeCell ref="G6:K6"/>
    <mergeCell ref="A59:B5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M128"/>
  <sheetViews>
    <sheetView topLeftCell="A82" workbookViewId="0">
      <selection activeCell="F10" sqref="F10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311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Novembro 2019'!F59</f>
        <v>0</v>
      </c>
      <c r="G9" s="9"/>
      <c r="H9" s="7"/>
      <c r="I9" s="4"/>
      <c r="J9" s="19"/>
      <c r="K9" s="16"/>
    </row>
    <row r="10" spans="1:11" x14ac:dyDescent="0.25">
      <c r="A10" s="15">
        <v>43801</v>
      </c>
      <c r="B10" s="4">
        <v>300223</v>
      </c>
      <c r="C10" s="4" t="s">
        <v>57</v>
      </c>
      <c r="D10" s="77">
        <v>636.38</v>
      </c>
      <c r="E10" s="5"/>
      <c r="F10" s="6">
        <f t="shared" ref="F10:F67" si="0">F9-D10+E10</f>
        <v>-636.38</v>
      </c>
      <c r="G10" s="9" t="s">
        <v>234</v>
      </c>
      <c r="H10" s="7" t="s">
        <v>117</v>
      </c>
      <c r="I10" s="4"/>
      <c r="J10" s="19"/>
      <c r="K10" s="16"/>
    </row>
    <row r="11" spans="1:11" x14ac:dyDescent="0.25">
      <c r="A11" s="15">
        <v>43801</v>
      </c>
      <c r="B11" s="4">
        <v>727220</v>
      </c>
      <c r="C11" s="4" t="s">
        <v>60</v>
      </c>
      <c r="D11" s="77"/>
      <c r="E11" s="77">
        <v>636.38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43802</v>
      </c>
      <c r="B12" s="4">
        <v>300227</v>
      </c>
      <c r="C12" s="4" t="s">
        <v>57</v>
      </c>
      <c r="D12" s="77">
        <v>1719.21</v>
      </c>
      <c r="E12" s="5"/>
      <c r="F12" s="6">
        <f t="shared" si="0"/>
        <v>-1719.21</v>
      </c>
      <c r="G12" s="9" t="s">
        <v>234</v>
      </c>
      <c r="H12" s="7" t="s">
        <v>92</v>
      </c>
      <c r="I12" s="4"/>
      <c r="J12" s="19"/>
      <c r="K12" s="16"/>
    </row>
    <row r="13" spans="1:11" x14ac:dyDescent="0.25">
      <c r="A13" s="15">
        <v>43802</v>
      </c>
      <c r="B13" s="4">
        <v>727220</v>
      </c>
      <c r="C13" s="4" t="s">
        <v>60</v>
      </c>
      <c r="D13" s="77"/>
      <c r="E13" s="77">
        <v>14469.210000000001</v>
      </c>
      <c r="F13" s="6">
        <f t="shared" si="0"/>
        <v>12750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43802</v>
      </c>
      <c r="B14" s="4">
        <v>556749</v>
      </c>
      <c r="C14" s="4" t="s">
        <v>52</v>
      </c>
      <c r="D14" s="77">
        <v>12750</v>
      </c>
      <c r="E14" s="5"/>
      <c r="F14" s="6">
        <f t="shared" si="0"/>
        <v>0</v>
      </c>
      <c r="G14" s="9" t="s">
        <v>174</v>
      </c>
      <c r="H14" s="7" t="s">
        <v>45</v>
      </c>
      <c r="I14" s="4">
        <v>97741</v>
      </c>
      <c r="J14" s="19">
        <v>21</v>
      </c>
      <c r="K14" s="16">
        <v>43805</v>
      </c>
    </row>
    <row r="15" spans="1:11" x14ac:dyDescent="0.25">
      <c r="A15" s="15">
        <v>43803</v>
      </c>
      <c r="B15" s="4">
        <v>300226</v>
      </c>
      <c r="C15" s="4" t="s">
        <v>57</v>
      </c>
      <c r="D15" s="77">
        <v>2233.9299999999998</v>
      </c>
      <c r="E15" s="5"/>
      <c r="F15" s="6">
        <f t="shared" si="0"/>
        <v>-2233.9299999999998</v>
      </c>
      <c r="G15" s="9" t="s">
        <v>234</v>
      </c>
      <c r="H15" s="7" t="s">
        <v>91</v>
      </c>
      <c r="I15" s="4"/>
      <c r="J15" s="19"/>
      <c r="K15" s="16"/>
    </row>
    <row r="16" spans="1:11" x14ac:dyDescent="0.25">
      <c r="A16" s="15">
        <v>43803</v>
      </c>
      <c r="B16" s="4">
        <v>309379</v>
      </c>
      <c r="C16" s="4" t="s">
        <v>171</v>
      </c>
      <c r="D16" s="77">
        <v>93357.35</v>
      </c>
      <c r="E16" s="5"/>
      <c r="F16" s="6">
        <f t="shared" si="0"/>
        <v>-95591.28</v>
      </c>
      <c r="G16" s="9" t="s">
        <v>233</v>
      </c>
      <c r="H16" s="7"/>
      <c r="I16" s="4"/>
      <c r="J16" s="19"/>
      <c r="K16" s="16"/>
    </row>
    <row r="17" spans="1:11" x14ac:dyDescent="0.25">
      <c r="A17" s="15">
        <v>43803</v>
      </c>
      <c r="B17" s="4">
        <v>300225</v>
      </c>
      <c r="C17" s="4" t="s">
        <v>57</v>
      </c>
      <c r="D17" s="77">
        <v>3068.04</v>
      </c>
      <c r="E17" s="5"/>
      <c r="F17" s="6">
        <f t="shared" si="0"/>
        <v>-98659.319999999992</v>
      </c>
      <c r="G17" s="9" t="s">
        <v>234</v>
      </c>
      <c r="H17" s="7" t="s">
        <v>101</v>
      </c>
      <c r="I17" s="4"/>
      <c r="J17" s="19"/>
      <c r="K17" s="16"/>
    </row>
    <row r="18" spans="1:11" x14ac:dyDescent="0.25">
      <c r="A18" s="15">
        <v>43803</v>
      </c>
      <c r="B18" s="4">
        <v>727220</v>
      </c>
      <c r="C18" s="4" t="s">
        <v>60</v>
      </c>
      <c r="D18" s="77"/>
      <c r="E18" s="77">
        <v>98659.32</v>
      </c>
      <c r="F18" s="6">
        <f t="shared" si="0"/>
        <v>0</v>
      </c>
      <c r="G18" s="9" t="s">
        <v>144</v>
      </c>
      <c r="H18" s="7"/>
      <c r="I18" s="4"/>
      <c r="J18" s="19"/>
      <c r="K18" s="16"/>
    </row>
    <row r="19" spans="1:11" x14ac:dyDescent="0.25">
      <c r="A19" s="15">
        <v>43804</v>
      </c>
      <c r="B19" s="4">
        <v>1</v>
      </c>
      <c r="C19" s="4" t="s">
        <v>37</v>
      </c>
      <c r="D19" s="77"/>
      <c r="E19" s="77">
        <v>87318.02</v>
      </c>
      <c r="F19" s="6">
        <f t="shared" si="0"/>
        <v>87318.02</v>
      </c>
      <c r="G19" s="9" t="s">
        <v>146</v>
      </c>
      <c r="H19" s="7"/>
      <c r="I19" s="4"/>
      <c r="J19" s="19"/>
      <c r="K19" s="16"/>
    </row>
    <row r="20" spans="1:11" x14ac:dyDescent="0.25">
      <c r="A20" s="15">
        <v>43804</v>
      </c>
      <c r="B20" s="4">
        <v>1</v>
      </c>
      <c r="C20" s="4" t="s">
        <v>37</v>
      </c>
      <c r="D20" s="77"/>
      <c r="E20" s="77">
        <v>206074.93</v>
      </c>
      <c r="F20" s="6">
        <f t="shared" si="0"/>
        <v>293392.95</v>
      </c>
      <c r="G20" s="9" t="s">
        <v>146</v>
      </c>
      <c r="H20" s="7"/>
      <c r="I20" s="4"/>
      <c r="J20" s="19"/>
      <c r="K20" s="16"/>
    </row>
    <row r="21" spans="1:11" x14ac:dyDescent="0.25">
      <c r="A21" s="15">
        <v>43804</v>
      </c>
      <c r="B21" s="4">
        <v>112019</v>
      </c>
      <c r="C21" s="4" t="s">
        <v>187</v>
      </c>
      <c r="D21" s="77">
        <v>99</v>
      </c>
      <c r="E21" s="5"/>
      <c r="F21" s="6">
        <f t="shared" si="0"/>
        <v>293293.95</v>
      </c>
      <c r="G21" s="9" t="s">
        <v>72</v>
      </c>
      <c r="H21" s="7"/>
      <c r="I21" s="4"/>
      <c r="J21" s="19"/>
      <c r="K21" s="16"/>
    </row>
    <row r="22" spans="1:11" x14ac:dyDescent="0.25">
      <c r="A22" s="15">
        <v>43805</v>
      </c>
      <c r="B22" s="4">
        <v>300224</v>
      </c>
      <c r="C22" s="4" t="s">
        <v>57</v>
      </c>
      <c r="D22" s="77">
        <v>954.52</v>
      </c>
      <c r="E22" s="5"/>
      <c r="F22" s="6">
        <f t="shared" si="0"/>
        <v>292339.43</v>
      </c>
      <c r="G22" s="9" t="s">
        <v>234</v>
      </c>
      <c r="H22" s="7" t="s">
        <v>89</v>
      </c>
      <c r="I22" s="4"/>
      <c r="J22" s="19"/>
      <c r="K22" s="16"/>
    </row>
    <row r="23" spans="1:11" x14ac:dyDescent="0.25">
      <c r="A23" s="15">
        <v>43805</v>
      </c>
      <c r="B23" s="4">
        <v>300228</v>
      </c>
      <c r="C23" s="4" t="s">
        <v>57</v>
      </c>
      <c r="D23" s="77">
        <v>1518.34</v>
      </c>
      <c r="E23" s="5"/>
      <c r="F23" s="6">
        <f t="shared" si="0"/>
        <v>290821.08999999997</v>
      </c>
      <c r="G23" s="9" t="s">
        <v>234</v>
      </c>
      <c r="H23" s="7" t="s">
        <v>102</v>
      </c>
      <c r="I23" s="4"/>
      <c r="J23" s="19"/>
      <c r="K23" s="16"/>
    </row>
    <row r="24" spans="1:11" x14ac:dyDescent="0.25">
      <c r="A24" s="15">
        <v>43805</v>
      </c>
      <c r="B24" s="4">
        <v>549783</v>
      </c>
      <c r="C24" s="4" t="s">
        <v>58</v>
      </c>
      <c r="D24" s="77">
        <v>292800</v>
      </c>
      <c r="E24" s="5"/>
      <c r="F24" s="6">
        <f t="shared" si="0"/>
        <v>-1978.9100000000326</v>
      </c>
      <c r="G24" s="9" t="s">
        <v>148</v>
      </c>
      <c r="H24" s="7"/>
      <c r="I24" s="4"/>
      <c r="J24" s="19"/>
      <c r="K24" s="16"/>
    </row>
    <row r="25" spans="1:11" x14ac:dyDescent="0.25">
      <c r="A25" s="15">
        <v>43805</v>
      </c>
      <c r="B25" s="4">
        <v>166117</v>
      </c>
      <c r="C25" s="4" t="s">
        <v>55</v>
      </c>
      <c r="D25" s="77">
        <v>493.12</v>
      </c>
      <c r="E25" s="5"/>
      <c r="F25" s="6">
        <f t="shared" si="0"/>
        <v>-2472.0300000000325</v>
      </c>
      <c r="G25" s="9" t="s">
        <v>235</v>
      </c>
      <c r="H25" s="7" t="s">
        <v>117</v>
      </c>
      <c r="I25" s="4">
        <v>1</v>
      </c>
      <c r="J25" s="19">
        <v>1</v>
      </c>
      <c r="K25" s="16"/>
    </row>
    <row r="26" spans="1:11" x14ac:dyDescent="0.25">
      <c r="A26" s="15">
        <v>43805</v>
      </c>
      <c r="B26" s="4">
        <v>727220</v>
      </c>
      <c r="C26" s="4" t="s">
        <v>60</v>
      </c>
      <c r="D26" s="77"/>
      <c r="E26" s="77">
        <v>2472.0300000000002</v>
      </c>
      <c r="F26" s="6">
        <f t="shared" si="0"/>
        <v>-3.2287061912938952E-11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43809</v>
      </c>
      <c r="B27" s="4">
        <v>797028</v>
      </c>
      <c r="C27" s="4" t="s">
        <v>52</v>
      </c>
      <c r="D27" s="77">
        <v>944.78</v>
      </c>
      <c r="E27" s="5"/>
      <c r="F27" s="6">
        <f t="shared" si="0"/>
        <v>-944.78000000003226</v>
      </c>
      <c r="G27" s="9" t="s">
        <v>176</v>
      </c>
      <c r="H27" s="7" t="s">
        <v>180</v>
      </c>
      <c r="I27" s="4">
        <v>1</v>
      </c>
      <c r="J27" s="19">
        <v>1</v>
      </c>
      <c r="K27" s="16"/>
    </row>
    <row r="28" spans="1:11" x14ac:dyDescent="0.25">
      <c r="A28" s="15">
        <v>43809</v>
      </c>
      <c r="B28" s="4">
        <v>727220</v>
      </c>
      <c r="C28" s="4" t="s">
        <v>60</v>
      </c>
      <c r="D28" s="77"/>
      <c r="E28" s="77">
        <v>2818.68</v>
      </c>
      <c r="F28" s="6">
        <f t="shared" si="0"/>
        <v>1873.8999999999676</v>
      </c>
      <c r="G28" s="9" t="s">
        <v>144</v>
      </c>
      <c r="H28" s="7"/>
      <c r="I28" s="4"/>
      <c r="J28" s="19"/>
      <c r="K28" s="16"/>
    </row>
    <row r="29" spans="1:11" x14ac:dyDescent="0.25">
      <c r="A29" s="15">
        <v>43809</v>
      </c>
      <c r="B29" s="4">
        <v>506718</v>
      </c>
      <c r="C29" s="4" t="s">
        <v>196</v>
      </c>
      <c r="D29" s="77">
        <v>1873.9</v>
      </c>
      <c r="E29" s="5"/>
      <c r="F29" s="6">
        <f t="shared" si="0"/>
        <v>-3.2514435588382185E-11</v>
      </c>
      <c r="G29" s="9" t="s">
        <v>198</v>
      </c>
      <c r="H29" s="7" t="s">
        <v>202</v>
      </c>
      <c r="I29" s="4">
        <v>889311137</v>
      </c>
      <c r="J29" s="19">
        <v>1</v>
      </c>
      <c r="K29" s="16"/>
    </row>
    <row r="30" spans="1:11" x14ac:dyDescent="0.25">
      <c r="A30" s="15">
        <v>43812</v>
      </c>
      <c r="B30" s="4">
        <v>300234</v>
      </c>
      <c r="C30" s="4" t="s">
        <v>57</v>
      </c>
      <c r="D30" s="77">
        <v>4605.54</v>
      </c>
      <c r="E30" s="5"/>
      <c r="F30" s="6">
        <f t="shared" si="0"/>
        <v>-4605.5400000000327</v>
      </c>
      <c r="G30" s="9" t="s">
        <v>173</v>
      </c>
      <c r="H30" s="7" t="s">
        <v>188</v>
      </c>
      <c r="I30" s="4">
        <v>16</v>
      </c>
      <c r="J30" s="19">
        <v>16</v>
      </c>
      <c r="K30" s="16">
        <v>43808</v>
      </c>
    </row>
    <row r="31" spans="1:11" x14ac:dyDescent="0.25">
      <c r="A31" s="15">
        <v>43812</v>
      </c>
      <c r="B31" s="4">
        <v>300233</v>
      </c>
      <c r="C31" s="4" t="s">
        <v>57</v>
      </c>
      <c r="D31" s="77">
        <v>2064.6999999999998</v>
      </c>
      <c r="E31" s="5"/>
      <c r="F31" s="6">
        <f t="shared" si="0"/>
        <v>-6670.2400000000325</v>
      </c>
      <c r="G31" s="9" t="s">
        <v>173</v>
      </c>
      <c r="H31" s="7" t="s">
        <v>312</v>
      </c>
      <c r="I31" s="4">
        <v>24</v>
      </c>
      <c r="J31" s="19">
        <v>1</v>
      </c>
      <c r="K31" s="16">
        <v>43809</v>
      </c>
    </row>
    <row r="32" spans="1:11" x14ac:dyDescent="0.25">
      <c r="A32" s="15">
        <v>43812</v>
      </c>
      <c r="B32" s="4">
        <v>300229</v>
      </c>
      <c r="C32" s="4" t="s">
        <v>57</v>
      </c>
      <c r="D32" s="77">
        <v>2180.4</v>
      </c>
      <c r="E32" s="5"/>
      <c r="F32" s="6">
        <f t="shared" si="0"/>
        <v>-8850.6400000000322</v>
      </c>
      <c r="G32" s="9" t="s">
        <v>173</v>
      </c>
      <c r="H32" s="7" t="s">
        <v>304</v>
      </c>
      <c r="I32" s="4">
        <v>782</v>
      </c>
      <c r="J32" s="19">
        <v>3</v>
      </c>
      <c r="K32" s="16">
        <v>43800</v>
      </c>
    </row>
    <row r="33" spans="1:11" x14ac:dyDescent="0.25">
      <c r="A33" s="15">
        <v>43812</v>
      </c>
      <c r="B33" s="4">
        <v>300236</v>
      </c>
      <c r="C33" s="4" t="s">
        <v>57</v>
      </c>
      <c r="D33" s="77">
        <v>15316.32</v>
      </c>
      <c r="E33" s="5"/>
      <c r="F33" s="6">
        <f t="shared" si="0"/>
        <v>-24166.960000000032</v>
      </c>
      <c r="G33" s="9" t="s">
        <v>173</v>
      </c>
      <c r="H33" s="7" t="s">
        <v>127</v>
      </c>
      <c r="I33" s="4">
        <v>80</v>
      </c>
      <c r="J33" s="19">
        <v>8</v>
      </c>
      <c r="K33" s="16">
        <v>43808</v>
      </c>
    </row>
    <row r="34" spans="1:11" x14ac:dyDescent="0.25">
      <c r="A34" s="15">
        <v>43812</v>
      </c>
      <c r="B34" s="4">
        <v>300243</v>
      </c>
      <c r="C34" s="4" t="s">
        <v>57</v>
      </c>
      <c r="D34" s="77">
        <v>4905.9000000000005</v>
      </c>
      <c r="E34" s="5"/>
      <c r="F34" s="6">
        <f t="shared" si="0"/>
        <v>-29072.860000000033</v>
      </c>
      <c r="G34" s="9" t="s">
        <v>173</v>
      </c>
      <c r="H34" s="7" t="s">
        <v>204</v>
      </c>
      <c r="I34" s="4">
        <v>36</v>
      </c>
      <c r="J34" s="19">
        <v>4</v>
      </c>
      <c r="K34" s="16">
        <v>43808</v>
      </c>
    </row>
    <row r="35" spans="1:11" x14ac:dyDescent="0.25">
      <c r="A35" s="15">
        <v>43812</v>
      </c>
      <c r="B35" s="4">
        <v>727220</v>
      </c>
      <c r="C35" s="4" t="s">
        <v>60</v>
      </c>
      <c r="D35" s="77"/>
      <c r="E35" s="77">
        <v>138557.24</v>
      </c>
      <c r="F35" s="6">
        <f t="shared" si="0"/>
        <v>109484.37999999996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43812</v>
      </c>
      <c r="B36" s="4">
        <v>300244</v>
      </c>
      <c r="C36" s="4" t="s">
        <v>57</v>
      </c>
      <c r="D36" s="77">
        <v>15696.37</v>
      </c>
      <c r="E36" s="5"/>
      <c r="F36" s="6">
        <f t="shared" si="0"/>
        <v>93788.009999999966</v>
      </c>
      <c r="G36" s="9" t="s">
        <v>173</v>
      </c>
      <c r="H36" s="7" t="s">
        <v>128</v>
      </c>
      <c r="I36" s="4">
        <v>53</v>
      </c>
      <c r="J36" s="19">
        <v>15</v>
      </c>
      <c r="K36" s="16">
        <v>43808</v>
      </c>
    </row>
    <row r="37" spans="1:11" x14ac:dyDescent="0.25">
      <c r="A37" s="15">
        <v>43812</v>
      </c>
      <c r="B37" s="4">
        <v>300238</v>
      </c>
      <c r="C37" s="4" t="s">
        <v>57</v>
      </c>
      <c r="D37" s="77">
        <v>12678.77</v>
      </c>
      <c r="E37" s="5"/>
      <c r="F37" s="6">
        <f t="shared" si="0"/>
        <v>81109.239999999962</v>
      </c>
      <c r="G37" s="9" t="s">
        <v>173</v>
      </c>
      <c r="H37" s="7" t="s">
        <v>182</v>
      </c>
      <c r="I37" s="4">
        <v>42</v>
      </c>
      <c r="J37" s="19">
        <v>6</v>
      </c>
      <c r="K37" s="16">
        <v>43808</v>
      </c>
    </row>
    <row r="38" spans="1:11" x14ac:dyDescent="0.25">
      <c r="A38" s="15">
        <v>43812</v>
      </c>
      <c r="B38" s="4">
        <v>300240</v>
      </c>
      <c r="C38" s="4" t="s">
        <v>57</v>
      </c>
      <c r="D38" s="77">
        <v>3240</v>
      </c>
      <c r="E38" s="5"/>
      <c r="F38" s="6">
        <f t="shared" si="0"/>
        <v>77869.239999999962</v>
      </c>
      <c r="G38" s="9" t="s">
        <v>173</v>
      </c>
      <c r="H38" s="7" t="s">
        <v>263</v>
      </c>
      <c r="I38" s="4">
        <v>97</v>
      </c>
      <c r="J38" s="19">
        <v>8</v>
      </c>
      <c r="K38" s="16">
        <v>43808</v>
      </c>
    </row>
    <row r="39" spans="1:11" x14ac:dyDescent="0.25">
      <c r="A39" s="15">
        <v>43812</v>
      </c>
      <c r="B39" s="4">
        <v>300230</v>
      </c>
      <c r="C39" s="4" t="s">
        <v>57</v>
      </c>
      <c r="D39" s="77">
        <v>2320.62</v>
      </c>
      <c r="E39" s="5"/>
      <c r="F39" s="6">
        <f t="shared" si="0"/>
        <v>75548.619999999966</v>
      </c>
      <c r="G39" s="9" t="s">
        <v>173</v>
      </c>
      <c r="H39" s="7" t="s">
        <v>307</v>
      </c>
      <c r="I39" s="4">
        <v>132</v>
      </c>
      <c r="J39" s="19">
        <v>2</v>
      </c>
      <c r="K39" s="16">
        <v>43802</v>
      </c>
    </row>
    <row r="40" spans="1:11" x14ac:dyDescent="0.25">
      <c r="A40" s="15">
        <v>43812</v>
      </c>
      <c r="B40" s="4">
        <v>300237</v>
      </c>
      <c r="C40" s="4" t="s">
        <v>57</v>
      </c>
      <c r="D40" s="77">
        <v>11000</v>
      </c>
      <c r="E40" s="5"/>
      <c r="F40" s="6">
        <f t="shared" si="0"/>
        <v>64548.619999999966</v>
      </c>
      <c r="G40" s="9" t="s">
        <v>173</v>
      </c>
      <c r="H40" s="7" t="s">
        <v>294</v>
      </c>
      <c r="I40" s="4">
        <v>43</v>
      </c>
      <c r="J40" s="19">
        <v>4</v>
      </c>
      <c r="K40" s="16">
        <v>43808</v>
      </c>
    </row>
    <row r="41" spans="1:11" x14ac:dyDescent="0.25">
      <c r="A41" s="15">
        <v>43812</v>
      </c>
      <c r="B41" s="4">
        <v>300239</v>
      </c>
      <c r="C41" s="4" t="s">
        <v>57</v>
      </c>
      <c r="D41" s="77">
        <v>2095.1999999999998</v>
      </c>
      <c r="E41" s="5"/>
      <c r="F41" s="6">
        <f t="shared" si="0"/>
        <v>62453.419999999969</v>
      </c>
      <c r="G41" s="9" t="s">
        <v>173</v>
      </c>
      <c r="H41" s="7" t="s">
        <v>239</v>
      </c>
      <c r="I41" s="4">
        <v>10</v>
      </c>
      <c r="J41" s="19">
        <v>10</v>
      </c>
      <c r="K41" s="16">
        <v>43808</v>
      </c>
    </row>
    <row r="42" spans="1:11" x14ac:dyDescent="0.25">
      <c r="A42" s="15">
        <v>43812</v>
      </c>
      <c r="B42" s="4">
        <v>300241</v>
      </c>
      <c r="C42" s="4" t="s">
        <v>57</v>
      </c>
      <c r="D42" s="77">
        <v>5887.08</v>
      </c>
      <c r="E42" s="5"/>
      <c r="F42" s="6">
        <f t="shared" si="0"/>
        <v>56566.339999999967</v>
      </c>
      <c r="G42" s="9" t="s">
        <v>173</v>
      </c>
      <c r="H42" s="7" t="s">
        <v>313</v>
      </c>
      <c r="I42" s="4">
        <v>35</v>
      </c>
      <c r="J42" s="19">
        <v>1</v>
      </c>
      <c r="K42" s="16">
        <v>43808</v>
      </c>
    </row>
    <row r="43" spans="1:11" x14ac:dyDescent="0.25">
      <c r="A43" s="15">
        <v>43812</v>
      </c>
      <c r="B43" s="4">
        <v>309379</v>
      </c>
      <c r="C43" s="4" t="s">
        <v>171</v>
      </c>
      <c r="D43" s="77">
        <v>40743.620000000003</v>
      </c>
      <c r="E43" s="5"/>
      <c r="F43" s="6">
        <f t="shared" si="0"/>
        <v>15822.719999999965</v>
      </c>
      <c r="G43" s="9" t="s">
        <v>233</v>
      </c>
      <c r="H43" s="7"/>
      <c r="I43" s="4"/>
      <c r="J43" s="19"/>
      <c r="K43" s="16"/>
    </row>
    <row r="44" spans="1:11" x14ac:dyDescent="0.25">
      <c r="A44" s="15">
        <v>43812</v>
      </c>
      <c r="B44" s="4">
        <v>300235</v>
      </c>
      <c r="C44" s="4" t="s">
        <v>57</v>
      </c>
      <c r="D44" s="77">
        <v>1956.6000000000001</v>
      </c>
      <c r="E44" s="5"/>
      <c r="F44" s="6">
        <f t="shared" si="0"/>
        <v>13866.119999999964</v>
      </c>
      <c r="G44" s="9" t="s">
        <v>173</v>
      </c>
      <c r="H44" s="7" t="s">
        <v>271</v>
      </c>
      <c r="I44" s="4">
        <v>60</v>
      </c>
      <c r="J44" s="19">
        <v>7</v>
      </c>
      <c r="K44" s="16">
        <v>43808</v>
      </c>
    </row>
    <row r="45" spans="1:11" x14ac:dyDescent="0.25">
      <c r="A45" s="15">
        <v>43812</v>
      </c>
      <c r="B45" s="4">
        <v>300242</v>
      </c>
      <c r="C45" s="4" t="s">
        <v>57</v>
      </c>
      <c r="D45" s="77">
        <v>9811.8000000000011</v>
      </c>
      <c r="E45" s="5"/>
      <c r="F45" s="6">
        <f t="shared" si="0"/>
        <v>4054.3199999999633</v>
      </c>
      <c r="G45" s="9" t="s">
        <v>173</v>
      </c>
      <c r="H45" s="7" t="s">
        <v>303</v>
      </c>
      <c r="I45" s="4">
        <v>3</v>
      </c>
      <c r="J45" s="19">
        <v>3</v>
      </c>
      <c r="K45" s="16">
        <v>43808</v>
      </c>
    </row>
    <row r="46" spans="1:11" x14ac:dyDescent="0.25">
      <c r="A46" s="15">
        <v>43812</v>
      </c>
      <c r="B46" s="4">
        <v>300232</v>
      </c>
      <c r="C46" s="4" t="s">
        <v>57</v>
      </c>
      <c r="D46" s="77">
        <v>4054.32</v>
      </c>
      <c r="E46" s="5"/>
      <c r="F46" s="6">
        <f t="shared" si="0"/>
        <v>-3.6834535421803594E-11</v>
      </c>
      <c r="G46" s="9" t="s">
        <v>173</v>
      </c>
      <c r="H46" s="7" t="s">
        <v>302</v>
      </c>
      <c r="I46" s="4">
        <v>273</v>
      </c>
      <c r="J46" s="19">
        <v>3</v>
      </c>
      <c r="K46" s="16">
        <v>43808</v>
      </c>
    </row>
    <row r="47" spans="1:11" x14ac:dyDescent="0.25">
      <c r="A47" s="15">
        <v>43815</v>
      </c>
      <c r="B47" s="4">
        <v>727220</v>
      </c>
      <c r="C47" s="4" t="s">
        <v>60</v>
      </c>
      <c r="D47" s="77"/>
      <c r="E47" s="77">
        <v>3179.28</v>
      </c>
      <c r="F47" s="6">
        <f t="shared" si="0"/>
        <v>3179.2799999999634</v>
      </c>
      <c r="G47" s="9" t="s">
        <v>144</v>
      </c>
      <c r="H47" s="7"/>
      <c r="I47" s="4"/>
      <c r="J47" s="19"/>
      <c r="K47" s="16"/>
    </row>
    <row r="48" spans="1:11" x14ac:dyDescent="0.25">
      <c r="A48" s="15">
        <v>43815</v>
      </c>
      <c r="B48" s="4">
        <v>161528</v>
      </c>
      <c r="C48" s="4" t="s">
        <v>172</v>
      </c>
      <c r="D48" s="77">
        <v>2352</v>
      </c>
      <c r="E48" s="5"/>
      <c r="F48" s="6">
        <f t="shared" si="0"/>
        <v>827.27999999996337</v>
      </c>
      <c r="G48" s="9" t="s">
        <v>177</v>
      </c>
      <c r="H48" s="7" t="s">
        <v>203</v>
      </c>
      <c r="I48" s="4">
        <v>537</v>
      </c>
      <c r="J48" s="19">
        <v>7</v>
      </c>
      <c r="K48" s="16">
        <v>43801</v>
      </c>
    </row>
    <row r="49" spans="1:11" x14ac:dyDescent="0.25">
      <c r="A49" s="15">
        <v>43815</v>
      </c>
      <c r="B49" s="4">
        <v>161529</v>
      </c>
      <c r="C49" s="4" t="s">
        <v>172</v>
      </c>
      <c r="D49" s="77">
        <v>827.28</v>
      </c>
      <c r="E49" s="5"/>
      <c r="F49" s="6">
        <f t="shared" si="0"/>
        <v>-3.6607161746360362E-11</v>
      </c>
      <c r="G49" s="9" t="s">
        <v>178</v>
      </c>
      <c r="H49" s="7"/>
      <c r="I49" s="4"/>
      <c r="J49" s="19"/>
      <c r="K49" s="16"/>
    </row>
    <row r="50" spans="1:11" x14ac:dyDescent="0.25">
      <c r="A50" s="15">
        <v>43818</v>
      </c>
      <c r="B50" s="4">
        <v>727220</v>
      </c>
      <c r="C50" s="4" t="s">
        <v>60</v>
      </c>
      <c r="D50" s="77"/>
      <c r="E50" s="77">
        <v>6733.82</v>
      </c>
      <c r="F50" s="6">
        <f t="shared" si="0"/>
        <v>6733.8199999999633</v>
      </c>
      <c r="G50" s="9" t="s">
        <v>144</v>
      </c>
      <c r="H50" s="7"/>
      <c r="I50" s="4"/>
      <c r="J50" s="19"/>
      <c r="K50" s="16"/>
    </row>
    <row r="51" spans="1:11" x14ac:dyDescent="0.25">
      <c r="A51" s="15">
        <v>43818</v>
      </c>
      <c r="B51" s="4">
        <v>300246</v>
      </c>
      <c r="C51" s="4" t="s">
        <v>59</v>
      </c>
      <c r="D51" s="77">
        <v>4423.72</v>
      </c>
      <c r="E51" s="5"/>
      <c r="F51" s="6">
        <f t="shared" si="0"/>
        <v>2310.0999999999631</v>
      </c>
      <c r="G51" s="9" t="s">
        <v>178</v>
      </c>
      <c r="H51" s="7" t="s">
        <v>95</v>
      </c>
      <c r="I51" s="4"/>
      <c r="J51" s="19"/>
      <c r="K51" s="16"/>
    </row>
    <row r="52" spans="1:11" x14ac:dyDescent="0.25">
      <c r="A52" s="15">
        <v>43818</v>
      </c>
      <c r="B52" s="4">
        <v>300245</v>
      </c>
      <c r="C52" s="4" t="s">
        <v>59</v>
      </c>
      <c r="D52" s="77">
        <v>2310.1</v>
      </c>
      <c r="E52" s="5"/>
      <c r="F52" s="6">
        <f t="shared" si="0"/>
        <v>-3.6834535421803594E-11</v>
      </c>
      <c r="G52" s="9" t="s">
        <v>234</v>
      </c>
      <c r="H52" s="7" t="s">
        <v>314</v>
      </c>
      <c r="I52" s="4"/>
      <c r="J52" s="19"/>
      <c r="K52" s="16"/>
    </row>
    <row r="53" spans="1:11" x14ac:dyDescent="0.25">
      <c r="A53" s="15">
        <v>43819</v>
      </c>
      <c r="B53" s="4">
        <v>836031</v>
      </c>
      <c r="C53" s="4" t="s">
        <v>54</v>
      </c>
      <c r="D53" s="77">
        <v>8088.3600000000006</v>
      </c>
      <c r="E53" s="5"/>
      <c r="F53" s="6">
        <f t="shared" si="0"/>
        <v>-8088.360000000037</v>
      </c>
      <c r="G53" s="9" t="s">
        <v>29</v>
      </c>
      <c r="H53" s="7" t="s">
        <v>116</v>
      </c>
      <c r="I53" s="4">
        <v>20</v>
      </c>
      <c r="J53" s="19">
        <v>1</v>
      </c>
      <c r="K53" s="16"/>
    </row>
    <row r="54" spans="1:11" x14ac:dyDescent="0.25">
      <c r="A54" s="15">
        <v>43819</v>
      </c>
      <c r="B54" s="4">
        <v>513789</v>
      </c>
      <c r="C54" s="4" t="s">
        <v>52</v>
      </c>
      <c r="D54" s="77">
        <v>441.6</v>
      </c>
      <c r="E54" s="5"/>
      <c r="F54" s="6">
        <f t="shared" si="0"/>
        <v>-8529.9600000000373</v>
      </c>
      <c r="G54" s="9" t="s">
        <v>149</v>
      </c>
      <c r="H54" s="7" t="s">
        <v>160</v>
      </c>
      <c r="I54" s="4">
        <v>1</v>
      </c>
      <c r="J54" s="19">
        <v>1</v>
      </c>
      <c r="K54" s="16"/>
    </row>
    <row r="55" spans="1:11" x14ac:dyDescent="0.25">
      <c r="A55" s="15">
        <v>43819</v>
      </c>
      <c r="B55" s="4">
        <v>727220</v>
      </c>
      <c r="C55" s="4" t="s">
        <v>60</v>
      </c>
      <c r="D55" s="77"/>
      <c r="E55" s="77">
        <v>20043.7</v>
      </c>
      <c r="F55" s="6">
        <f t="shared" si="0"/>
        <v>11513.739999999963</v>
      </c>
      <c r="G55" s="9" t="s">
        <v>144</v>
      </c>
      <c r="H55" s="7"/>
      <c r="I55" s="4"/>
      <c r="J55" s="19"/>
      <c r="K55" s="16"/>
    </row>
    <row r="56" spans="1:11" x14ac:dyDescent="0.25">
      <c r="A56" s="15">
        <v>43819</v>
      </c>
      <c r="B56" s="4">
        <v>434753</v>
      </c>
      <c r="C56" s="4" t="s">
        <v>53</v>
      </c>
      <c r="D56" s="77">
        <v>781.80000000000007</v>
      </c>
      <c r="E56" s="5"/>
      <c r="F56" s="6">
        <f t="shared" si="0"/>
        <v>10731.939999999964</v>
      </c>
      <c r="G56" s="9" t="s">
        <v>236</v>
      </c>
      <c r="H56" s="7" t="s">
        <v>225</v>
      </c>
      <c r="I56" s="4">
        <v>165</v>
      </c>
      <c r="J56" s="19">
        <v>1</v>
      </c>
      <c r="K56" s="16">
        <v>43818</v>
      </c>
    </row>
    <row r="57" spans="1:11" x14ac:dyDescent="0.25">
      <c r="A57" s="15">
        <v>43819</v>
      </c>
      <c r="B57" s="4">
        <v>835964</v>
      </c>
      <c r="C57" s="4" t="s">
        <v>54</v>
      </c>
      <c r="D57" s="77">
        <v>4696.3500000000004</v>
      </c>
      <c r="E57" s="5"/>
      <c r="F57" s="6">
        <f t="shared" si="0"/>
        <v>6035.5899999999638</v>
      </c>
      <c r="G57" s="9" t="s">
        <v>29</v>
      </c>
      <c r="H57" s="7" t="s">
        <v>116</v>
      </c>
      <c r="I57" s="4">
        <v>1</v>
      </c>
      <c r="J57" s="19">
        <v>1</v>
      </c>
      <c r="K57" s="16"/>
    </row>
    <row r="58" spans="1:11" x14ac:dyDescent="0.25">
      <c r="A58" s="15">
        <v>43819</v>
      </c>
      <c r="B58" s="4">
        <v>435491</v>
      </c>
      <c r="C58" s="4" t="s">
        <v>53</v>
      </c>
      <c r="D58" s="77">
        <v>2423.58</v>
      </c>
      <c r="E58" s="5"/>
      <c r="F58" s="6">
        <f t="shared" si="0"/>
        <v>3612.0099999999638</v>
      </c>
      <c r="G58" s="9" t="s">
        <v>43</v>
      </c>
      <c r="H58" s="7" t="s">
        <v>134</v>
      </c>
      <c r="I58" s="4">
        <v>160</v>
      </c>
      <c r="J58" s="19">
        <v>1</v>
      </c>
      <c r="K58" s="16">
        <v>43818</v>
      </c>
    </row>
    <row r="59" spans="1:11" x14ac:dyDescent="0.25">
      <c r="A59" s="15">
        <v>43819</v>
      </c>
      <c r="B59" s="4">
        <v>436153</v>
      </c>
      <c r="C59" s="4" t="s">
        <v>53</v>
      </c>
      <c r="D59" s="77">
        <v>3178.17</v>
      </c>
      <c r="E59" s="5"/>
      <c r="F59" s="6">
        <f t="shared" si="0"/>
        <v>433.83999999996377</v>
      </c>
      <c r="G59" s="9" t="s">
        <v>245</v>
      </c>
      <c r="H59" s="7" t="s">
        <v>224</v>
      </c>
      <c r="I59" s="4">
        <v>1</v>
      </c>
      <c r="J59" s="19">
        <v>1</v>
      </c>
      <c r="K59" s="16"/>
    </row>
    <row r="60" spans="1:11" x14ac:dyDescent="0.25">
      <c r="A60" s="15">
        <v>43819</v>
      </c>
      <c r="B60" s="4">
        <v>435682</v>
      </c>
      <c r="C60" s="4" t="s">
        <v>53</v>
      </c>
      <c r="D60" s="77">
        <v>128.72</v>
      </c>
      <c r="E60" s="5"/>
      <c r="F60" s="6">
        <f t="shared" si="0"/>
        <v>305.11999999996374</v>
      </c>
      <c r="G60" s="9" t="s">
        <v>245</v>
      </c>
      <c r="H60" s="7" t="s">
        <v>224</v>
      </c>
      <c r="I60" s="4">
        <v>1</v>
      </c>
      <c r="J60" s="19">
        <v>1</v>
      </c>
      <c r="K60" s="16"/>
    </row>
    <row r="61" spans="1:11" x14ac:dyDescent="0.25">
      <c r="A61" s="15">
        <v>43819</v>
      </c>
      <c r="B61" s="4">
        <v>7</v>
      </c>
      <c r="C61" s="4" t="s">
        <v>232</v>
      </c>
      <c r="D61" s="77">
        <v>80</v>
      </c>
      <c r="E61" s="5"/>
      <c r="F61" s="6">
        <f t="shared" si="0"/>
        <v>225.11999999996374</v>
      </c>
      <c r="G61" s="9" t="s">
        <v>72</v>
      </c>
      <c r="H61" s="7"/>
      <c r="I61" s="4"/>
      <c r="J61" s="19"/>
      <c r="K61" s="16"/>
    </row>
    <row r="62" spans="1:11" x14ac:dyDescent="0.25">
      <c r="A62" s="15">
        <v>43819</v>
      </c>
      <c r="B62" s="4">
        <v>181341</v>
      </c>
      <c r="C62" s="4" t="s">
        <v>55</v>
      </c>
      <c r="D62" s="77">
        <v>225.12</v>
      </c>
      <c r="E62" s="5"/>
      <c r="F62" s="6">
        <f t="shared" si="0"/>
        <v>-3.6266101233195513E-11</v>
      </c>
      <c r="G62" s="9" t="s">
        <v>235</v>
      </c>
      <c r="H62" s="7" t="s">
        <v>117</v>
      </c>
      <c r="I62" s="4">
        <v>13</v>
      </c>
      <c r="J62" s="19">
        <v>1</v>
      </c>
      <c r="K62" s="16"/>
    </row>
    <row r="63" spans="1:11" x14ac:dyDescent="0.25">
      <c r="A63" s="15">
        <v>43822</v>
      </c>
      <c r="B63" s="4">
        <v>727220</v>
      </c>
      <c r="C63" s="4" t="s">
        <v>60</v>
      </c>
      <c r="D63" s="77"/>
      <c r="E63" s="77">
        <v>20581.510000000002</v>
      </c>
      <c r="F63" s="6">
        <f t="shared" si="0"/>
        <v>20581.509999999966</v>
      </c>
      <c r="G63" s="9" t="s">
        <v>144</v>
      </c>
      <c r="H63" s="7"/>
      <c r="I63" s="4"/>
      <c r="J63" s="19"/>
      <c r="K63" s="16"/>
    </row>
    <row r="64" spans="1:11" x14ac:dyDescent="0.25">
      <c r="A64" s="15">
        <v>43822</v>
      </c>
      <c r="B64" s="4">
        <v>231443</v>
      </c>
      <c r="C64" s="4" t="s">
        <v>47</v>
      </c>
      <c r="D64" s="77">
        <v>20581.510000000002</v>
      </c>
      <c r="E64" s="5"/>
      <c r="F64" s="6">
        <f t="shared" si="0"/>
        <v>-3.637978807091713E-11</v>
      </c>
      <c r="G64" s="9" t="s">
        <v>175</v>
      </c>
      <c r="H64" s="7"/>
      <c r="I64" s="4"/>
      <c r="J64" s="19"/>
      <c r="K64" s="16"/>
    </row>
    <row r="65" spans="1:11" x14ac:dyDescent="0.25">
      <c r="A65" s="15">
        <v>43826</v>
      </c>
      <c r="B65" s="4">
        <v>271237</v>
      </c>
      <c r="C65" s="4" t="s">
        <v>47</v>
      </c>
      <c r="D65" s="77">
        <v>13211.82</v>
      </c>
      <c r="E65" s="5"/>
      <c r="F65" s="6">
        <f t="shared" si="0"/>
        <v>-13211.820000000036</v>
      </c>
      <c r="G65" s="9" t="s">
        <v>150</v>
      </c>
      <c r="H65" s="7"/>
      <c r="I65" s="4"/>
      <c r="J65" s="19"/>
      <c r="K65" s="16"/>
    </row>
    <row r="66" spans="1:11" x14ac:dyDescent="0.25">
      <c r="A66" s="15">
        <v>43826</v>
      </c>
      <c r="B66" s="4">
        <v>271235</v>
      </c>
      <c r="C66" s="4" t="s">
        <v>44</v>
      </c>
      <c r="D66" s="77"/>
      <c r="E66" s="77">
        <v>198</v>
      </c>
      <c r="F66" s="6">
        <f t="shared" si="0"/>
        <v>-13013.820000000036</v>
      </c>
      <c r="G66" s="9" t="s">
        <v>214</v>
      </c>
      <c r="H66" s="7"/>
      <c r="I66" s="4"/>
      <c r="J66" s="19"/>
      <c r="K66" s="16"/>
    </row>
    <row r="67" spans="1:11" x14ac:dyDescent="0.25">
      <c r="A67" s="15">
        <v>43826</v>
      </c>
      <c r="B67" s="4">
        <v>727220</v>
      </c>
      <c r="C67" s="4" t="s">
        <v>60</v>
      </c>
      <c r="D67" s="77"/>
      <c r="E67" s="77">
        <v>13013.82</v>
      </c>
      <c r="F67" s="6">
        <f t="shared" si="0"/>
        <v>-3.637978807091713E-11</v>
      </c>
      <c r="G67" s="9" t="s">
        <v>144</v>
      </c>
      <c r="H67" s="7"/>
      <c r="I67" s="4"/>
      <c r="J67" s="19"/>
      <c r="K67" s="16"/>
    </row>
    <row r="68" spans="1:11" x14ac:dyDescent="0.25">
      <c r="A68" s="15"/>
      <c r="B68" s="4"/>
      <c r="C68" s="4"/>
      <c r="D68" s="77"/>
      <c r="E68" s="5"/>
      <c r="F68" s="6"/>
      <c r="G68" s="9"/>
      <c r="H68" s="7"/>
      <c r="I68" s="4"/>
      <c r="J68" s="19"/>
      <c r="K68" s="16"/>
    </row>
    <row r="69" spans="1:11" ht="15.75" thickBot="1" x14ac:dyDescent="0.3">
      <c r="A69" s="152" t="s">
        <v>12</v>
      </c>
      <c r="B69" s="153"/>
      <c r="C69" s="21"/>
      <c r="D69" s="78">
        <f>SUM(D10:D68)</f>
        <v>614755.94000000006</v>
      </c>
      <c r="E69" s="40">
        <f>SUM(E10:E68)</f>
        <v>614755.93999999994</v>
      </c>
      <c r="F69" s="22">
        <f>F9-D69+E69</f>
        <v>0</v>
      </c>
      <c r="G69" s="10"/>
      <c r="H69" s="18"/>
      <c r="I69" s="17"/>
      <c r="J69" s="20"/>
      <c r="K69" s="25"/>
    </row>
    <row r="70" spans="1:11" x14ac:dyDescent="0.25">
      <c r="A70" s="38" t="s">
        <v>23</v>
      </c>
      <c r="B70" s="3"/>
      <c r="C70" s="3"/>
      <c r="D70" s="75"/>
      <c r="E70" s="3"/>
      <c r="F70" s="3"/>
      <c r="G70" s="3"/>
      <c r="H70" s="3"/>
      <c r="I70" s="3"/>
      <c r="J70" s="2"/>
      <c r="K70" s="24"/>
    </row>
    <row r="71" spans="1:11" x14ac:dyDescent="0.25">
      <c r="A71" s="38"/>
      <c r="B71" s="3"/>
      <c r="C71" s="3"/>
      <c r="D71" s="75"/>
      <c r="E71" s="3"/>
      <c r="F71" s="3"/>
      <c r="G71" s="3"/>
      <c r="H71" s="3"/>
      <c r="I71" s="3"/>
      <c r="J71" s="2"/>
      <c r="K71" s="24"/>
    </row>
    <row r="72" spans="1:11" x14ac:dyDescent="0.25">
      <c r="A72" s="38"/>
      <c r="B72" s="3"/>
      <c r="C72" s="3"/>
      <c r="D72" s="75"/>
      <c r="E72" s="3"/>
      <c r="F72" s="3"/>
      <c r="G72" s="3"/>
      <c r="H72" s="3"/>
      <c r="I72" s="3"/>
      <c r="J72" s="2"/>
      <c r="K72" s="24"/>
    </row>
    <row r="74" spans="1:11" ht="46.5" customHeight="1" x14ac:dyDescent="0.25">
      <c r="A74" s="149" t="s">
        <v>123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</row>
    <row r="75" spans="1:11" ht="18" customHeight="1" x14ac:dyDescent="0.25"/>
    <row r="76" spans="1:11" ht="18" customHeight="1" x14ac:dyDescent="0.3">
      <c r="A76" s="150" t="s">
        <v>317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</row>
    <row r="77" spans="1:11" x14ac:dyDescent="0.25">
      <c r="A77" s="3"/>
      <c r="B77" s="3"/>
      <c r="C77" s="3"/>
      <c r="D77" s="75"/>
      <c r="E77" s="3"/>
      <c r="F77" s="3"/>
      <c r="G77" s="3"/>
      <c r="H77" s="3"/>
      <c r="I77" s="3"/>
      <c r="J77" s="2"/>
      <c r="K77" s="24"/>
    </row>
    <row r="78" spans="1:11" x14ac:dyDescent="0.25">
      <c r="A78" s="154" t="s">
        <v>21</v>
      </c>
      <c r="B78" s="155"/>
      <c r="C78" s="155"/>
      <c r="D78" s="155"/>
      <c r="E78" s="156"/>
      <c r="F78" s="3"/>
      <c r="G78" s="157" t="s">
        <v>20</v>
      </c>
      <c r="H78" s="157"/>
      <c r="I78" s="157"/>
      <c r="J78" s="157"/>
      <c r="K78" s="24"/>
    </row>
    <row r="79" spans="1:11" x14ac:dyDescent="0.25">
      <c r="A79" s="28" t="s">
        <v>213</v>
      </c>
      <c r="B79" s="44"/>
      <c r="C79" s="44"/>
      <c r="D79" s="79"/>
      <c r="E79" s="33">
        <f t="shared" ref="E79:E115" si="1">SUMIF($G$8:$G$68,A79,$D$8:$D$68)</f>
        <v>0</v>
      </c>
      <c r="F79" s="3"/>
      <c r="G79" s="62" t="s">
        <v>146</v>
      </c>
      <c r="H79" s="26"/>
      <c r="I79" s="158">
        <f>SUMIF($G$8:$G$68,G79,$E$8:$E$68)</f>
        <v>293392.95</v>
      </c>
      <c r="J79" s="159"/>
      <c r="K79" s="24"/>
    </row>
    <row r="80" spans="1:11" x14ac:dyDescent="0.25">
      <c r="A80" s="27" t="s">
        <v>148</v>
      </c>
      <c r="B80" s="63"/>
      <c r="C80" s="63"/>
      <c r="D80" s="80"/>
      <c r="E80" s="29">
        <f t="shared" si="1"/>
        <v>292800</v>
      </c>
      <c r="F80" s="3"/>
      <c r="G80" s="160" t="s">
        <v>144</v>
      </c>
      <c r="H80" s="161"/>
      <c r="I80" s="158">
        <f>SUMIF($G$8:$G$68,G80,$E$8:$E$68)</f>
        <v>321164.99</v>
      </c>
      <c r="J80" s="159"/>
      <c r="K80" s="24"/>
    </row>
    <row r="81" spans="1:13" x14ac:dyDescent="0.25">
      <c r="A81" s="27" t="s">
        <v>173</v>
      </c>
      <c r="B81" s="63"/>
      <c r="C81" s="63"/>
      <c r="D81" s="80"/>
      <c r="E81" s="29">
        <f t="shared" si="1"/>
        <v>97813.62000000001</v>
      </c>
      <c r="F81" s="3"/>
      <c r="G81" s="160" t="s">
        <v>212</v>
      </c>
      <c r="H81" s="161"/>
      <c r="I81" s="158">
        <f>SUMIF($G$8:$G$68,G81,$E$8:$E$68)</f>
        <v>0</v>
      </c>
      <c r="J81" s="159"/>
      <c r="K81" s="24"/>
      <c r="M81" s="136" t="s">
        <v>305</v>
      </c>
    </row>
    <row r="82" spans="1:13" x14ac:dyDescent="0.25">
      <c r="A82" s="27" t="s">
        <v>176</v>
      </c>
      <c r="B82" s="63"/>
      <c r="C82" s="63"/>
      <c r="D82" s="80"/>
      <c r="E82" s="29">
        <f t="shared" si="1"/>
        <v>944.78</v>
      </c>
      <c r="F82" s="3"/>
      <c r="G82" s="160" t="s">
        <v>214</v>
      </c>
      <c r="H82" s="161"/>
      <c r="I82" s="158">
        <f>SUMIF($G$8:$G$68,G82,$E$8:$E$68)</f>
        <v>198</v>
      </c>
      <c r="J82" s="159"/>
      <c r="K82" s="24"/>
    </row>
    <row r="83" spans="1:13" x14ac:dyDescent="0.25">
      <c r="A83" s="27" t="s">
        <v>223</v>
      </c>
      <c r="B83" s="63"/>
      <c r="C83" s="63"/>
      <c r="D83" s="80"/>
      <c r="E83" s="29">
        <f t="shared" si="1"/>
        <v>0</v>
      </c>
      <c r="F83" s="3"/>
      <c r="G83" s="62"/>
      <c r="H83" s="26"/>
      <c r="I83" s="158">
        <f>SUMIF($G$8:$G$68,G83,$E$8:$E$68)</f>
        <v>0</v>
      </c>
      <c r="J83" s="159"/>
      <c r="K83" s="24"/>
    </row>
    <row r="84" spans="1:13" x14ac:dyDescent="0.25">
      <c r="A84" s="27" t="s">
        <v>174</v>
      </c>
      <c r="B84" s="63"/>
      <c r="C84" s="63"/>
      <c r="D84" s="80"/>
      <c r="E84" s="29">
        <f t="shared" si="1"/>
        <v>12750</v>
      </c>
      <c r="F84" s="3"/>
      <c r="G84" s="47" t="s">
        <v>22</v>
      </c>
      <c r="H84" s="48"/>
      <c r="I84" s="164">
        <f>SUM(I79:J83)</f>
        <v>614755.93999999994</v>
      </c>
      <c r="J84" s="165"/>
      <c r="K84" s="61">
        <f>E69-I84</f>
        <v>0</v>
      </c>
    </row>
    <row r="85" spans="1:13" x14ac:dyDescent="0.25">
      <c r="A85" s="62" t="s">
        <v>201</v>
      </c>
      <c r="B85" s="63"/>
      <c r="C85" s="63"/>
      <c r="D85" s="80"/>
      <c r="E85" s="29">
        <f t="shared" si="1"/>
        <v>0</v>
      </c>
      <c r="F85" s="3"/>
      <c r="G85" s="70"/>
      <c r="H85" s="45"/>
      <c r="I85" s="69"/>
      <c r="J85" s="71"/>
      <c r="K85" s="24"/>
    </row>
    <row r="86" spans="1:13" x14ac:dyDescent="0.25">
      <c r="A86" s="27" t="s">
        <v>234</v>
      </c>
      <c r="B86" s="63"/>
      <c r="C86" s="63"/>
      <c r="D86" s="80"/>
      <c r="E86" s="29">
        <f t="shared" si="1"/>
        <v>12440.52</v>
      </c>
      <c r="F86" s="3"/>
      <c r="G86" s="36" t="s">
        <v>64</v>
      </c>
      <c r="H86" s="37"/>
      <c r="I86" s="66"/>
      <c r="J86" s="67"/>
    </row>
    <row r="87" spans="1:13" x14ac:dyDescent="0.25">
      <c r="A87" s="27" t="s">
        <v>25</v>
      </c>
      <c r="B87" s="63"/>
      <c r="C87" s="63"/>
      <c r="D87" s="80"/>
      <c r="E87" s="29">
        <f t="shared" si="1"/>
        <v>0</v>
      </c>
      <c r="F87" s="3"/>
      <c r="G87" s="144" t="s">
        <v>19</v>
      </c>
      <c r="H87" s="145"/>
      <c r="I87" s="158">
        <f>'CEF Novembro 2019'!I82:J82</f>
        <v>301545.36999999982</v>
      </c>
      <c r="J87" s="159"/>
    </row>
    <row r="88" spans="1:13" x14ac:dyDescent="0.25">
      <c r="A88" s="27" t="s">
        <v>233</v>
      </c>
      <c r="B88" s="63"/>
      <c r="C88" s="63"/>
      <c r="D88" s="80"/>
      <c r="E88" s="29">
        <f t="shared" si="1"/>
        <v>134100.97</v>
      </c>
      <c r="F88" s="3"/>
      <c r="G88" s="27" t="s">
        <v>148</v>
      </c>
      <c r="H88" s="145"/>
      <c r="I88" s="158">
        <f>SUMIF($G$8:$G$68,G88,$D$8:$D$68)</f>
        <v>292800</v>
      </c>
      <c r="J88" s="159"/>
    </row>
    <row r="89" spans="1:13" x14ac:dyDescent="0.25">
      <c r="A89" s="27" t="s">
        <v>199</v>
      </c>
      <c r="B89" s="63"/>
      <c r="C89" s="63"/>
      <c r="D89" s="80"/>
      <c r="E89" s="29">
        <f t="shared" si="1"/>
        <v>0</v>
      </c>
      <c r="F89" s="3"/>
      <c r="G89" s="160" t="s">
        <v>144</v>
      </c>
      <c r="H89" s="161"/>
      <c r="I89" s="158">
        <f>-SUMIF($G$8:$G$68,G89,$E$8:$E$68)</f>
        <v>-321164.99</v>
      </c>
      <c r="J89" s="159"/>
    </row>
    <row r="90" spans="1:13" x14ac:dyDescent="0.25">
      <c r="A90" s="27" t="s">
        <v>29</v>
      </c>
      <c r="B90" s="63"/>
      <c r="C90" s="63"/>
      <c r="D90" s="80"/>
      <c r="E90" s="29">
        <f t="shared" si="1"/>
        <v>12784.710000000001</v>
      </c>
      <c r="F90" s="3"/>
      <c r="G90" s="144" t="s">
        <v>30</v>
      </c>
      <c r="H90" s="145"/>
      <c r="I90" s="158">
        <v>1146.21</v>
      </c>
      <c r="J90" s="159"/>
    </row>
    <row r="91" spans="1:13" x14ac:dyDescent="0.25">
      <c r="A91" s="27" t="s">
        <v>245</v>
      </c>
      <c r="B91" s="63"/>
      <c r="C91" s="63"/>
      <c r="D91" s="80"/>
      <c r="E91" s="29">
        <f t="shared" si="1"/>
        <v>3306.89</v>
      </c>
      <c r="F91" s="3"/>
      <c r="G91" s="30"/>
      <c r="H91" s="31"/>
      <c r="I91" s="162"/>
      <c r="J91" s="163"/>
    </row>
    <row r="92" spans="1:13" x14ac:dyDescent="0.25">
      <c r="A92" s="27" t="s">
        <v>236</v>
      </c>
      <c r="B92" s="63"/>
      <c r="C92" s="63"/>
      <c r="D92" s="80"/>
      <c r="E92" s="29">
        <f t="shared" si="1"/>
        <v>781.80000000000007</v>
      </c>
      <c r="F92" s="3"/>
      <c r="G92" s="32" t="s">
        <v>18</v>
      </c>
      <c r="H92" s="31"/>
      <c r="I92" s="176">
        <f>SUM(I87:J90)</f>
        <v>274326.58999999991</v>
      </c>
      <c r="J92" s="177"/>
    </row>
    <row r="93" spans="1:13" x14ac:dyDescent="0.25">
      <c r="A93" s="27" t="s">
        <v>198</v>
      </c>
      <c r="B93" s="63"/>
      <c r="C93" s="63"/>
      <c r="D93" s="80"/>
      <c r="E93" s="29">
        <f t="shared" si="1"/>
        <v>1873.9</v>
      </c>
      <c r="F93" s="3"/>
      <c r="G93" s="49"/>
      <c r="H93" s="41"/>
      <c r="I93" s="41"/>
      <c r="J93" s="143"/>
      <c r="K93" s="24"/>
    </row>
    <row r="94" spans="1:13" x14ac:dyDescent="0.25">
      <c r="A94" s="27" t="s">
        <v>211</v>
      </c>
      <c r="B94" s="63"/>
      <c r="C94" s="63"/>
      <c r="D94" s="80"/>
      <c r="E94" s="29">
        <f t="shared" si="1"/>
        <v>0</v>
      </c>
      <c r="F94" s="3"/>
      <c r="G94" s="53" t="s">
        <v>62</v>
      </c>
      <c r="H94" s="54"/>
      <c r="I94" s="178"/>
      <c r="J94" s="179"/>
      <c r="K94" s="24"/>
    </row>
    <row r="95" spans="1:13" x14ac:dyDescent="0.25">
      <c r="A95" s="27" t="s">
        <v>28</v>
      </c>
      <c r="B95" s="63"/>
      <c r="C95" s="63"/>
      <c r="D95" s="80"/>
      <c r="E95" s="29">
        <f t="shared" si="1"/>
        <v>0</v>
      </c>
      <c r="F95" s="3"/>
      <c r="G95" s="57" t="s">
        <v>19</v>
      </c>
      <c r="H95" s="58"/>
      <c r="I95" s="170">
        <f>'CEF Março 2019'!I88:J88</f>
        <v>0</v>
      </c>
      <c r="J95" s="171"/>
      <c r="K95" s="24"/>
    </row>
    <row r="96" spans="1:13" x14ac:dyDescent="0.25">
      <c r="A96" s="27" t="s">
        <v>149</v>
      </c>
      <c r="B96" s="63"/>
      <c r="C96" s="63"/>
      <c r="D96" s="80"/>
      <c r="E96" s="29">
        <f t="shared" si="1"/>
        <v>441.6</v>
      </c>
      <c r="F96" s="3"/>
      <c r="G96" s="27" t="s">
        <v>48</v>
      </c>
      <c r="H96" s="145"/>
      <c r="I96" s="158">
        <f>SUMIF($G$8:$G$68,G96,$E$8:$E$68)</f>
        <v>0</v>
      </c>
      <c r="J96" s="159"/>
      <c r="K96" s="24"/>
    </row>
    <row r="97" spans="1:13" x14ac:dyDescent="0.25">
      <c r="A97" s="27" t="s">
        <v>200</v>
      </c>
      <c r="B97" s="63"/>
      <c r="C97" s="63"/>
      <c r="D97" s="80"/>
      <c r="E97" s="29">
        <f t="shared" si="1"/>
        <v>0</v>
      </c>
      <c r="F97" s="3"/>
      <c r="G97" s="144" t="s">
        <v>14</v>
      </c>
      <c r="H97" s="145"/>
      <c r="I97" s="158">
        <f>-SUMIF($G$8:$G$68,G97,$D$8:$D$68)</f>
        <v>0</v>
      </c>
      <c r="J97" s="159"/>
      <c r="K97" s="24"/>
    </row>
    <row r="98" spans="1:13" x14ac:dyDescent="0.25">
      <c r="A98" s="27" t="s">
        <v>150</v>
      </c>
      <c r="B98" s="41"/>
      <c r="C98" s="41"/>
      <c r="D98" s="80"/>
      <c r="E98" s="29">
        <f t="shared" si="1"/>
        <v>13211.82</v>
      </c>
      <c r="F98" s="3"/>
      <c r="G98" s="30"/>
      <c r="H98" s="31"/>
      <c r="I98" s="162"/>
      <c r="J98" s="163"/>
      <c r="K98" s="24"/>
    </row>
    <row r="99" spans="1:13" x14ac:dyDescent="0.25">
      <c r="A99" s="27" t="s">
        <v>49</v>
      </c>
      <c r="B99" s="63"/>
      <c r="C99" s="63"/>
      <c r="D99" s="80"/>
      <c r="E99" s="29">
        <f t="shared" si="1"/>
        <v>0</v>
      </c>
      <c r="F99" s="3"/>
      <c r="G99" s="32" t="s">
        <v>17</v>
      </c>
      <c r="H99" s="31"/>
      <c r="I99" s="164">
        <f>SUM(I95:J98)</f>
        <v>0</v>
      </c>
      <c r="J99" s="165"/>
      <c r="K99" s="24"/>
    </row>
    <row r="100" spans="1:13" x14ac:dyDescent="0.25">
      <c r="A100" s="27" t="s">
        <v>175</v>
      </c>
      <c r="B100" s="63"/>
      <c r="C100" s="63"/>
      <c r="D100" s="80"/>
      <c r="E100" s="29">
        <f t="shared" si="1"/>
        <v>20581.510000000002</v>
      </c>
      <c r="F100" s="3"/>
      <c r="G100" s="49"/>
      <c r="H100" s="41"/>
      <c r="I100" s="41"/>
      <c r="J100" s="143"/>
      <c r="K100" s="24"/>
    </row>
    <row r="101" spans="1:13" x14ac:dyDescent="0.25">
      <c r="A101" s="27" t="s">
        <v>235</v>
      </c>
      <c r="B101" s="63"/>
      <c r="C101" s="63"/>
      <c r="D101" s="80"/>
      <c r="E101" s="29">
        <f t="shared" si="1"/>
        <v>718.24</v>
      </c>
      <c r="F101" s="3"/>
      <c r="G101" s="36" t="s">
        <v>16</v>
      </c>
      <c r="H101" s="37"/>
      <c r="I101" s="66"/>
      <c r="J101" s="67"/>
      <c r="K101" s="24"/>
    </row>
    <row r="102" spans="1:13" x14ac:dyDescent="0.25">
      <c r="A102" s="27" t="s">
        <v>43</v>
      </c>
      <c r="B102" s="63"/>
      <c r="C102" s="63"/>
      <c r="D102" s="80"/>
      <c r="E102" s="29">
        <f t="shared" si="1"/>
        <v>2423.58</v>
      </c>
      <c r="F102" s="3"/>
      <c r="G102" s="144" t="s">
        <v>19</v>
      </c>
      <c r="H102" s="145"/>
      <c r="I102" s="172">
        <f>'CEF Novembro 2019'!I96:J96</f>
        <v>62677.369999999588</v>
      </c>
      <c r="J102" s="173"/>
      <c r="K102" s="24"/>
    </row>
    <row r="103" spans="1:13" x14ac:dyDescent="0.25">
      <c r="A103" s="27" t="s">
        <v>237</v>
      </c>
      <c r="B103" s="63"/>
      <c r="C103" s="63"/>
      <c r="D103" s="80"/>
      <c r="E103" s="29">
        <f t="shared" si="1"/>
        <v>0</v>
      </c>
      <c r="F103" s="3"/>
      <c r="G103" s="144" t="s">
        <v>318</v>
      </c>
      <c r="H103" s="145"/>
      <c r="I103" s="174">
        <f>249997.75+16000+16408.72+10986.48</f>
        <v>293392.94999999995</v>
      </c>
      <c r="J103" s="175"/>
      <c r="K103" s="24"/>
    </row>
    <row r="104" spans="1:13" x14ac:dyDescent="0.25">
      <c r="A104" s="27" t="s">
        <v>178</v>
      </c>
      <c r="B104" s="63"/>
      <c r="C104" s="63"/>
      <c r="D104" s="80"/>
      <c r="E104" s="29">
        <f t="shared" si="1"/>
        <v>5251</v>
      </c>
      <c r="F104" s="3"/>
      <c r="G104" s="144" t="s">
        <v>146</v>
      </c>
      <c r="H104" s="145"/>
      <c r="I104" s="158">
        <f>-SUMIF($G$8:$G$68,G104,$E$8:$E$68)</f>
        <v>-293392.95</v>
      </c>
      <c r="J104" s="159"/>
      <c r="K104" s="24"/>
    </row>
    <row r="105" spans="1:13" x14ac:dyDescent="0.25">
      <c r="A105" s="27" t="s">
        <v>145</v>
      </c>
      <c r="B105" s="63"/>
      <c r="C105" s="63"/>
      <c r="D105" s="80"/>
      <c r="E105" s="29">
        <f t="shared" si="1"/>
        <v>0</v>
      </c>
      <c r="F105" s="3"/>
      <c r="G105" s="30"/>
      <c r="H105" s="31"/>
      <c r="I105" s="168"/>
      <c r="J105" s="169"/>
      <c r="K105" s="24"/>
    </row>
    <row r="106" spans="1:13" x14ac:dyDescent="0.25">
      <c r="A106" s="27" t="s">
        <v>34</v>
      </c>
      <c r="B106" s="63"/>
      <c r="C106" s="63"/>
      <c r="D106" s="80"/>
      <c r="E106" s="29">
        <f t="shared" si="1"/>
        <v>0</v>
      </c>
      <c r="F106" s="3"/>
      <c r="G106" s="32" t="s">
        <v>18</v>
      </c>
      <c r="H106" s="31"/>
      <c r="I106" s="176">
        <f>SUM(I102:J105)</f>
        <v>62677.36999999953</v>
      </c>
      <c r="J106" s="177"/>
      <c r="K106" s="24"/>
      <c r="M106" s="39"/>
    </row>
    <row r="107" spans="1:13" x14ac:dyDescent="0.25">
      <c r="A107" s="27" t="s">
        <v>177</v>
      </c>
      <c r="B107" s="63"/>
      <c r="C107" s="63"/>
      <c r="D107" s="80"/>
      <c r="E107" s="29">
        <f t="shared" si="1"/>
        <v>2352</v>
      </c>
      <c r="F107" s="3"/>
      <c r="G107" s="27"/>
      <c r="H107" s="26"/>
      <c r="I107" s="26"/>
      <c r="J107" s="42"/>
      <c r="K107" s="24"/>
    </row>
    <row r="108" spans="1:13" x14ac:dyDescent="0.25">
      <c r="A108" s="27" t="s">
        <v>72</v>
      </c>
      <c r="B108" s="63"/>
      <c r="C108" s="63"/>
      <c r="D108" s="80"/>
      <c r="E108" s="29">
        <f t="shared" si="1"/>
        <v>179</v>
      </c>
      <c r="F108" s="3"/>
      <c r="G108" s="53" t="s">
        <v>39</v>
      </c>
      <c r="H108" s="54"/>
      <c r="I108" s="54"/>
      <c r="J108" s="55"/>
      <c r="K108" s="24"/>
    </row>
    <row r="109" spans="1:13" x14ac:dyDescent="0.25">
      <c r="A109" s="27" t="s">
        <v>268</v>
      </c>
      <c r="B109" s="63"/>
      <c r="C109" s="63"/>
      <c r="D109" s="80"/>
      <c r="E109" s="29">
        <f t="shared" si="1"/>
        <v>0</v>
      </c>
      <c r="F109" s="3"/>
      <c r="G109" s="28" t="s">
        <v>40</v>
      </c>
      <c r="H109" s="34"/>
      <c r="I109" s="170">
        <f>'CEF Novembro 2019'!I103:J103</f>
        <v>20581.510000000017</v>
      </c>
      <c r="J109" s="171"/>
      <c r="K109" s="24"/>
    </row>
    <row r="110" spans="1:13" x14ac:dyDescent="0.25">
      <c r="A110" s="27" t="s">
        <v>120</v>
      </c>
      <c r="B110" s="63"/>
      <c r="C110" s="63"/>
      <c r="D110" s="80"/>
      <c r="E110" s="29">
        <f t="shared" si="1"/>
        <v>0</v>
      </c>
      <c r="F110" s="3"/>
      <c r="G110" s="27" t="s">
        <v>315</v>
      </c>
      <c r="H110" s="41"/>
      <c r="I110" s="158">
        <v>21190.51</v>
      </c>
      <c r="J110" s="159"/>
      <c r="K110" s="24"/>
    </row>
    <row r="111" spans="1:13" x14ac:dyDescent="0.25">
      <c r="A111" s="27" t="s">
        <v>292</v>
      </c>
      <c r="B111" s="63"/>
      <c r="C111" s="63"/>
      <c r="D111" s="80"/>
      <c r="E111" s="29">
        <f t="shared" si="1"/>
        <v>0</v>
      </c>
      <c r="F111" s="3"/>
      <c r="G111" s="27"/>
      <c r="H111" s="56"/>
      <c r="I111" s="158"/>
      <c r="J111" s="159"/>
      <c r="K111" s="24"/>
    </row>
    <row r="112" spans="1:13" x14ac:dyDescent="0.25">
      <c r="A112" s="27"/>
      <c r="B112" s="63"/>
      <c r="C112" s="63"/>
      <c r="D112" s="80"/>
      <c r="E112" s="29">
        <f t="shared" si="1"/>
        <v>0</v>
      </c>
      <c r="F112" s="3"/>
      <c r="G112" s="59" t="s">
        <v>175</v>
      </c>
      <c r="H112" s="60"/>
      <c r="I112" s="168">
        <f>-SUMIF($G$8:$G$68,G112,$D$8:$D$68)</f>
        <v>-20581.510000000002</v>
      </c>
      <c r="J112" s="169"/>
      <c r="K112" s="24"/>
    </row>
    <row r="113" spans="1:11" x14ac:dyDescent="0.25">
      <c r="A113" s="62"/>
      <c r="B113" s="63"/>
      <c r="C113" s="63"/>
      <c r="D113" s="80"/>
      <c r="E113" s="29">
        <f t="shared" si="1"/>
        <v>0</v>
      </c>
      <c r="F113" s="3"/>
      <c r="G113" s="47" t="s">
        <v>17</v>
      </c>
      <c r="H113" s="48"/>
      <c r="I113" s="164">
        <f>SUM(I109:J112)</f>
        <v>21190.510000000017</v>
      </c>
      <c r="J113" s="165"/>
      <c r="K113" s="24"/>
    </row>
    <row r="114" spans="1:11" x14ac:dyDescent="0.25">
      <c r="A114" s="27"/>
      <c r="B114" s="63"/>
      <c r="C114" s="63"/>
      <c r="D114" s="80"/>
      <c r="E114" s="29">
        <f t="shared" si="1"/>
        <v>0</v>
      </c>
      <c r="F114" s="3"/>
      <c r="G114" s="49"/>
      <c r="H114" s="41"/>
      <c r="I114" s="41"/>
      <c r="J114" s="143"/>
      <c r="K114" s="24"/>
    </row>
    <row r="115" spans="1:11" x14ac:dyDescent="0.25">
      <c r="A115" s="27"/>
      <c r="B115" s="63"/>
      <c r="C115" s="63"/>
      <c r="D115" s="80"/>
      <c r="E115" s="29">
        <f t="shared" si="1"/>
        <v>0</v>
      </c>
      <c r="F115" s="3"/>
      <c r="G115" s="50" t="s">
        <v>41</v>
      </c>
      <c r="H115" s="51"/>
      <c r="I115" s="51"/>
      <c r="J115" s="52"/>
      <c r="K115" s="24"/>
    </row>
    <row r="116" spans="1:11" x14ac:dyDescent="0.25">
      <c r="A116" s="30"/>
      <c r="B116" s="85"/>
      <c r="C116" s="85"/>
      <c r="D116" s="86"/>
      <c r="E116" s="87"/>
      <c r="F116" s="3"/>
      <c r="G116" s="27" t="s">
        <v>316</v>
      </c>
      <c r="H116" s="145"/>
      <c r="I116" s="174">
        <v>31277.82</v>
      </c>
      <c r="J116" s="175"/>
      <c r="K116" s="24"/>
    </row>
    <row r="117" spans="1:11" x14ac:dyDescent="0.25">
      <c r="A117" s="166" t="s">
        <v>22</v>
      </c>
      <c r="B117" s="167"/>
      <c r="C117" s="167"/>
      <c r="D117" s="81"/>
      <c r="E117" s="35">
        <f>SUM(E79:E115)</f>
        <v>614755.93999999994</v>
      </c>
      <c r="F117" s="3"/>
      <c r="G117" s="27"/>
      <c r="H117" s="145"/>
      <c r="I117" s="174"/>
      <c r="J117" s="175"/>
      <c r="K117" s="24"/>
    </row>
    <row r="118" spans="1:11" x14ac:dyDescent="0.25">
      <c r="E118" s="46">
        <f>D69-E117</f>
        <v>0</v>
      </c>
      <c r="F118" s="3"/>
      <c r="G118" s="27"/>
      <c r="H118" s="41"/>
      <c r="I118" s="182"/>
      <c r="J118" s="183"/>
      <c r="K118" s="24"/>
    </row>
    <row r="119" spans="1:11" x14ac:dyDescent="0.25">
      <c r="F119" s="3"/>
      <c r="G119" s="89" t="s">
        <v>18</v>
      </c>
      <c r="H119" s="88"/>
      <c r="I119" s="164">
        <f>SUM(I116:J118)</f>
        <v>31277.82</v>
      </c>
      <c r="J119" s="165"/>
      <c r="K119" s="24"/>
    </row>
    <row r="120" spans="1:11" x14ac:dyDescent="0.25">
      <c r="A120" s="27"/>
      <c r="B120" s="63"/>
      <c r="C120" s="63"/>
      <c r="D120" s="80"/>
      <c r="K120" s="24"/>
    </row>
    <row r="121" spans="1:11" x14ac:dyDescent="0.25">
      <c r="A121" s="27"/>
      <c r="B121" s="63"/>
      <c r="C121" s="63"/>
      <c r="D121" s="80"/>
      <c r="G121" s="45"/>
      <c r="H121" s="45"/>
      <c r="I121" s="69"/>
      <c r="J121" s="69"/>
      <c r="K121" s="24"/>
    </row>
    <row r="122" spans="1:11" x14ac:dyDescent="0.25">
      <c r="D122" s="136"/>
      <c r="F122" s="3"/>
      <c r="G122" s="45"/>
      <c r="H122" s="45"/>
      <c r="I122" s="69"/>
      <c r="J122" s="69"/>
      <c r="K122" s="24"/>
    </row>
    <row r="124" spans="1:11" x14ac:dyDescent="0.25">
      <c r="E124" s="46"/>
    </row>
    <row r="125" spans="1:11" x14ac:dyDescent="0.25">
      <c r="E125" s="46"/>
    </row>
    <row r="128" spans="1:11" x14ac:dyDescent="0.25">
      <c r="E128" s="46"/>
    </row>
  </sheetData>
  <mergeCells count="46">
    <mergeCell ref="A117:C117"/>
    <mergeCell ref="I117:J117"/>
    <mergeCell ref="I118:J118"/>
    <mergeCell ref="I119:J119"/>
    <mergeCell ref="I109:J109"/>
    <mergeCell ref="I110:J110"/>
    <mergeCell ref="I111:J111"/>
    <mergeCell ref="I112:J112"/>
    <mergeCell ref="I113:J113"/>
    <mergeCell ref="I116:J116"/>
    <mergeCell ref="I106:J106"/>
    <mergeCell ref="I92:J92"/>
    <mergeCell ref="I94:J94"/>
    <mergeCell ref="I95:J95"/>
    <mergeCell ref="I96:J96"/>
    <mergeCell ref="I97:J97"/>
    <mergeCell ref="I98:J98"/>
    <mergeCell ref="I99:J99"/>
    <mergeCell ref="I102:J102"/>
    <mergeCell ref="I103:J103"/>
    <mergeCell ref="I104:J104"/>
    <mergeCell ref="I105:J105"/>
    <mergeCell ref="I91:J91"/>
    <mergeCell ref="G81:H81"/>
    <mergeCell ref="I81:J81"/>
    <mergeCell ref="G82:H82"/>
    <mergeCell ref="I82:J82"/>
    <mergeCell ref="I83:J83"/>
    <mergeCell ref="I84:J84"/>
    <mergeCell ref="I87:J87"/>
    <mergeCell ref="I88:J88"/>
    <mergeCell ref="G89:H89"/>
    <mergeCell ref="I89:J89"/>
    <mergeCell ref="I90:J90"/>
    <mergeCell ref="A76:K76"/>
    <mergeCell ref="A78:E78"/>
    <mergeCell ref="G78:J78"/>
    <mergeCell ref="I79:J79"/>
    <mergeCell ref="G80:H80"/>
    <mergeCell ref="I80:J80"/>
    <mergeCell ref="A74:K74"/>
    <mergeCell ref="A2:K2"/>
    <mergeCell ref="A4:K4"/>
    <mergeCell ref="A6:F6"/>
    <mergeCell ref="G6:K6"/>
    <mergeCell ref="A69:B6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M117"/>
  <sheetViews>
    <sheetView tabSelected="1" topLeftCell="A73" workbookViewId="0">
      <selection activeCell="F78" sqref="F78"/>
    </sheetView>
  </sheetViews>
  <sheetFormatPr defaultRowHeight="15" x14ac:dyDescent="0.25"/>
  <cols>
    <col min="1" max="1" width="10.42578125" style="136" bestFit="1" customWidth="1"/>
    <col min="2" max="2" width="11.42578125" style="136" bestFit="1" customWidth="1"/>
    <col min="3" max="3" width="41.140625" style="136" bestFit="1" customWidth="1"/>
    <col min="4" max="4" width="12.42578125" style="74" bestFit="1" customWidth="1"/>
    <col min="5" max="5" width="13.28515625" style="136" bestFit="1" customWidth="1"/>
    <col min="6" max="6" width="12.42578125" style="136" bestFit="1" customWidth="1"/>
    <col min="7" max="7" width="45.140625" style="136" bestFit="1" customWidth="1"/>
    <col min="8" max="8" width="47" style="136" bestFit="1" customWidth="1"/>
    <col min="9" max="9" width="10" style="136" bestFit="1" customWidth="1"/>
    <col min="10" max="10" width="4.7109375" style="1" bestFit="1" customWidth="1"/>
    <col min="11" max="11" width="11" style="73" bestFit="1" customWidth="1"/>
    <col min="12" max="12" width="9.140625" style="136"/>
    <col min="13" max="13" width="13.28515625" style="136" bestFit="1" customWidth="1"/>
    <col min="14" max="16384" width="9.140625" style="136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320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43864</v>
      </c>
      <c r="B10" s="4">
        <v>727220</v>
      </c>
      <c r="C10" s="4" t="s">
        <v>60</v>
      </c>
      <c r="D10" s="77"/>
      <c r="E10" s="77">
        <v>12190</v>
      </c>
      <c r="F10" s="6">
        <v>12190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43864</v>
      </c>
      <c r="B11" s="4">
        <v>863783</v>
      </c>
      <c r="C11" s="4" t="s">
        <v>52</v>
      </c>
      <c r="D11" s="77">
        <v>12190</v>
      </c>
      <c r="E11" s="5"/>
      <c r="F11" s="6">
        <v>0</v>
      </c>
      <c r="G11" s="9" t="s">
        <v>174</v>
      </c>
      <c r="H11" s="7" t="s">
        <v>45</v>
      </c>
      <c r="I11" s="4">
        <v>912780</v>
      </c>
      <c r="J11" s="19">
        <v>23</v>
      </c>
      <c r="K11" s="16">
        <v>43867</v>
      </c>
    </row>
    <row r="12" spans="1:11" x14ac:dyDescent="0.25">
      <c r="A12" s="15">
        <v>43865</v>
      </c>
      <c r="B12" s="4">
        <v>300262</v>
      </c>
      <c r="C12" s="4" t="s">
        <v>57</v>
      </c>
      <c r="D12" s="77">
        <v>1947.24</v>
      </c>
      <c r="E12" s="5"/>
      <c r="F12" s="6">
        <v>-1947.24</v>
      </c>
      <c r="G12" s="9" t="s">
        <v>173</v>
      </c>
      <c r="H12" s="7" t="s">
        <v>271</v>
      </c>
      <c r="I12" s="4">
        <v>67</v>
      </c>
      <c r="J12" s="19">
        <v>8</v>
      </c>
      <c r="K12" s="16">
        <v>43847</v>
      </c>
    </row>
    <row r="13" spans="1:11" x14ac:dyDescent="0.25">
      <c r="A13" s="15">
        <v>43865</v>
      </c>
      <c r="B13" s="4">
        <v>727220</v>
      </c>
      <c r="C13" s="4" t="s">
        <v>60</v>
      </c>
      <c r="D13" s="77"/>
      <c r="E13" s="77">
        <v>1947.24</v>
      </c>
      <c r="F13" s="6">
        <v>0</v>
      </c>
      <c r="G13" s="9" t="s">
        <v>144</v>
      </c>
      <c r="H13" s="7"/>
      <c r="I13" s="4"/>
      <c r="J13" s="19"/>
      <c r="K13" s="16"/>
    </row>
    <row r="14" spans="1:11" x14ac:dyDescent="0.25">
      <c r="A14" s="15">
        <v>43866</v>
      </c>
      <c r="B14" s="4">
        <v>727220</v>
      </c>
      <c r="C14" s="4" t="s">
        <v>60</v>
      </c>
      <c r="D14" s="77"/>
      <c r="E14" s="77">
        <v>99</v>
      </c>
      <c r="F14" s="6">
        <v>99</v>
      </c>
      <c r="G14" s="9" t="s">
        <v>144</v>
      </c>
      <c r="H14" s="7"/>
      <c r="I14" s="4"/>
      <c r="J14" s="19"/>
      <c r="K14" s="16"/>
    </row>
    <row r="15" spans="1:11" x14ac:dyDescent="0.25">
      <c r="A15" s="15">
        <v>43866</v>
      </c>
      <c r="B15" s="4">
        <v>12020</v>
      </c>
      <c r="C15" s="4" t="s">
        <v>187</v>
      </c>
      <c r="D15" s="77">
        <v>99</v>
      </c>
      <c r="E15" s="5"/>
      <c r="F15" s="6">
        <v>0</v>
      </c>
      <c r="G15" s="9" t="s">
        <v>72</v>
      </c>
      <c r="H15" s="7"/>
      <c r="I15" s="4"/>
      <c r="J15" s="19"/>
      <c r="K15" s="16"/>
    </row>
    <row r="16" spans="1:11" x14ac:dyDescent="0.25">
      <c r="A16" s="15">
        <v>43867</v>
      </c>
      <c r="B16" s="4">
        <v>309379</v>
      </c>
      <c r="C16" s="4" t="s">
        <v>171</v>
      </c>
      <c r="D16" s="77">
        <v>80296.75</v>
      </c>
      <c r="E16" s="5"/>
      <c r="F16" s="6">
        <v>-80296.75</v>
      </c>
      <c r="G16" s="9" t="s">
        <v>233</v>
      </c>
      <c r="H16" s="7"/>
      <c r="I16" s="4"/>
      <c r="J16" s="19"/>
      <c r="K16" s="16"/>
    </row>
    <row r="17" spans="1:11" x14ac:dyDescent="0.25">
      <c r="A17" s="15">
        <v>43867</v>
      </c>
      <c r="B17" s="4">
        <v>101503</v>
      </c>
      <c r="C17" s="4" t="s">
        <v>55</v>
      </c>
      <c r="D17" s="77">
        <v>495.64</v>
      </c>
      <c r="E17" s="5"/>
      <c r="F17" s="6">
        <v>-80792.39</v>
      </c>
      <c r="G17" s="9" t="s">
        <v>235</v>
      </c>
      <c r="H17" s="7" t="s">
        <v>117</v>
      </c>
      <c r="I17" s="4">
        <v>15</v>
      </c>
      <c r="J17" s="19">
        <v>1</v>
      </c>
      <c r="K17" s="16">
        <v>43867</v>
      </c>
    </row>
    <row r="18" spans="1:11" x14ac:dyDescent="0.25">
      <c r="A18" s="15">
        <v>43867</v>
      </c>
      <c r="B18" s="4">
        <v>727220</v>
      </c>
      <c r="C18" s="4" t="s">
        <v>60</v>
      </c>
      <c r="D18" s="77"/>
      <c r="E18" s="77">
        <v>80792.39</v>
      </c>
      <c r="F18" s="6">
        <v>0</v>
      </c>
      <c r="G18" s="9" t="s">
        <v>144</v>
      </c>
      <c r="H18" s="7"/>
      <c r="I18" s="4"/>
      <c r="J18" s="19"/>
      <c r="K18" s="16"/>
    </row>
    <row r="19" spans="1:11" x14ac:dyDescent="0.25">
      <c r="A19" s="15">
        <v>43868</v>
      </c>
      <c r="B19" s="4">
        <v>300254</v>
      </c>
      <c r="C19" s="4" t="s">
        <v>57</v>
      </c>
      <c r="D19" s="77">
        <v>3979.36</v>
      </c>
      <c r="E19" s="5"/>
      <c r="F19" s="6">
        <v>-3979.36</v>
      </c>
      <c r="G19" s="9" t="s">
        <v>234</v>
      </c>
      <c r="H19" s="7" t="s">
        <v>88</v>
      </c>
      <c r="I19" s="4"/>
      <c r="J19" s="19"/>
      <c r="K19" s="16"/>
    </row>
    <row r="20" spans="1:11" x14ac:dyDescent="0.25">
      <c r="A20" s="15">
        <v>43868</v>
      </c>
      <c r="B20" s="4">
        <v>1</v>
      </c>
      <c r="C20" s="4" t="s">
        <v>37</v>
      </c>
      <c r="D20" s="77"/>
      <c r="E20" s="77">
        <v>87318.02</v>
      </c>
      <c r="F20" s="6">
        <v>83338.66</v>
      </c>
      <c r="G20" s="9" t="s">
        <v>146</v>
      </c>
      <c r="H20" s="7"/>
      <c r="I20" s="4"/>
      <c r="J20" s="19"/>
      <c r="K20" s="16"/>
    </row>
    <row r="21" spans="1:11" x14ac:dyDescent="0.25">
      <c r="A21" s="15">
        <v>43868</v>
      </c>
      <c r="B21" s="4">
        <v>1</v>
      </c>
      <c r="C21" s="4" t="s">
        <v>37</v>
      </c>
      <c r="D21" s="77"/>
      <c r="E21" s="77">
        <v>206074.93</v>
      </c>
      <c r="F21" s="6">
        <v>289413.58999999997</v>
      </c>
      <c r="G21" s="9" t="s">
        <v>146</v>
      </c>
      <c r="H21" s="7"/>
      <c r="I21" s="4"/>
      <c r="J21" s="19"/>
      <c r="K21" s="16"/>
    </row>
    <row r="22" spans="1:11" x14ac:dyDescent="0.25">
      <c r="A22" s="15">
        <v>43871</v>
      </c>
      <c r="B22" s="4">
        <v>509820</v>
      </c>
      <c r="C22" s="4" t="s">
        <v>196</v>
      </c>
      <c r="D22" s="77">
        <v>1977.5800000000002</v>
      </c>
      <c r="E22" s="5"/>
      <c r="F22" s="6">
        <v>287436.00999999995</v>
      </c>
      <c r="G22" s="9" t="s">
        <v>198</v>
      </c>
      <c r="H22" s="7" t="s">
        <v>202</v>
      </c>
      <c r="I22" s="4">
        <v>889311138</v>
      </c>
      <c r="J22" s="19">
        <v>1</v>
      </c>
      <c r="K22" s="16"/>
    </row>
    <row r="23" spans="1:11" x14ac:dyDescent="0.25">
      <c r="A23" s="15">
        <v>43872</v>
      </c>
      <c r="B23" s="4">
        <v>221314</v>
      </c>
      <c r="C23" s="4" t="s">
        <v>58</v>
      </c>
      <c r="D23" s="77">
        <v>287400</v>
      </c>
      <c r="E23" s="5"/>
      <c r="F23" s="6">
        <v>36.009999999951106</v>
      </c>
      <c r="G23" s="9" t="s">
        <v>148</v>
      </c>
      <c r="H23" s="7"/>
      <c r="I23" s="4"/>
      <c r="J23" s="19"/>
      <c r="K23" s="16"/>
    </row>
    <row r="24" spans="1:11" x14ac:dyDescent="0.25">
      <c r="A24" s="15">
        <v>43875</v>
      </c>
      <c r="B24" s="4">
        <v>300267</v>
      </c>
      <c r="C24" s="4" t="s">
        <v>57</v>
      </c>
      <c r="D24" s="77">
        <v>9657.4699999999993</v>
      </c>
      <c r="E24" s="5"/>
      <c r="F24" s="6">
        <v>-9621.4600000000482</v>
      </c>
      <c r="G24" s="9" t="s">
        <v>173</v>
      </c>
      <c r="H24" s="7" t="s">
        <v>312</v>
      </c>
      <c r="I24" s="4">
        <v>26</v>
      </c>
      <c r="J24" s="19">
        <v>3</v>
      </c>
      <c r="K24" s="16">
        <v>43871</v>
      </c>
    </row>
    <row r="25" spans="1:11" x14ac:dyDescent="0.25">
      <c r="A25" s="15">
        <v>43875</v>
      </c>
      <c r="B25" s="4">
        <v>727220</v>
      </c>
      <c r="C25" s="4" t="s">
        <v>60</v>
      </c>
      <c r="D25" s="77"/>
      <c r="E25" s="77">
        <v>85880.52</v>
      </c>
      <c r="F25" s="6">
        <v>76259.059999999954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43875</v>
      </c>
      <c r="B26" s="4">
        <v>300263</v>
      </c>
      <c r="C26" s="4" t="s">
        <v>57</v>
      </c>
      <c r="D26" s="77">
        <v>5067.9000000000005</v>
      </c>
      <c r="E26" s="5"/>
      <c r="F26" s="6">
        <v>71191.15999999996</v>
      </c>
      <c r="G26" s="9" t="s">
        <v>173</v>
      </c>
      <c r="H26" s="7" t="s">
        <v>302</v>
      </c>
      <c r="I26" s="4">
        <v>297</v>
      </c>
      <c r="J26" s="19">
        <v>5</v>
      </c>
      <c r="K26" s="16">
        <v>43871</v>
      </c>
    </row>
    <row r="27" spans="1:11" x14ac:dyDescent="0.25">
      <c r="A27" s="15">
        <v>43875</v>
      </c>
      <c r="B27" s="4">
        <v>300271</v>
      </c>
      <c r="C27" s="4" t="s">
        <v>57</v>
      </c>
      <c r="D27" s="77">
        <v>13736.52</v>
      </c>
      <c r="E27" s="5"/>
      <c r="F27" s="6">
        <v>57454.639999999956</v>
      </c>
      <c r="G27" s="9" t="s">
        <v>173</v>
      </c>
      <c r="H27" s="7" t="s">
        <v>303</v>
      </c>
      <c r="I27" s="4">
        <v>5</v>
      </c>
      <c r="J27" s="19">
        <v>5</v>
      </c>
      <c r="K27" s="16">
        <v>43871</v>
      </c>
    </row>
    <row r="28" spans="1:11" x14ac:dyDescent="0.25">
      <c r="A28" s="15">
        <v>43875</v>
      </c>
      <c r="B28" s="4">
        <v>300270</v>
      </c>
      <c r="C28" s="4" t="s">
        <v>322</v>
      </c>
      <c r="D28" s="77"/>
      <c r="E28" s="77">
        <v>5887.08</v>
      </c>
      <c r="F28" s="6">
        <v>63341.719999999958</v>
      </c>
      <c r="G28" s="9" t="s">
        <v>323</v>
      </c>
      <c r="H28" s="7" t="s">
        <v>313</v>
      </c>
      <c r="I28" s="4">
        <v>43</v>
      </c>
      <c r="J28" s="19"/>
      <c r="K28" s="16">
        <v>43871</v>
      </c>
    </row>
    <row r="29" spans="1:11" x14ac:dyDescent="0.25">
      <c r="A29" s="15">
        <v>43875</v>
      </c>
      <c r="B29" s="4">
        <v>300270</v>
      </c>
      <c r="C29" s="4" t="s">
        <v>57</v>
      </c>
      <c r="D29" s="77">
        <v>5887.08</v>
      </c>
      <c r="E29" s="5"/>
      <c r="F29" s="6">
        <v>57454.639999999956</v>
      </c>
      <c r="G29" s="9" t="s">
        <v>323</v>
      </c>
      <c r="H29" s="7" t="s">
        <v>313</v>
      </c>
      <c r="I29" s="4">
        <v>43</v>
      </c>
      <c r="J29" s="19">
        <v>3</v>
      </c>
      <c r="K29" s="16">
        <v>43871</v>
      </c>
    </row>
    <row r="30" spans="1:11" x14ac:dyDescent="0.25">
      <c r="A30" s="15">
        <v>43875</v>
      </c>
      <c r="B30" s="4">
        <v>300266</v>
      </c>
      <c r="C30" s="4" t="s">
        <v>57</v>
      </c>
      <c r="D30" s="77">
        <v>15316.32</v>
      </c>
      <c r="E30" s="5"/>
      <c r="F30" s="6">
        <v>42138.319999999956</v>
      </c>
      <c r="G30" s="9" t="s">
        <v>173</v>
      </c>
      <c r="H30" s="7" t="s">
        <v>127</v>
      </c>
      <c r="I30" s="4">
        <v>84</v>
      </c>
      <c r="J30" s="19">
        <v>10</v>
      </c>
      <c r="K30" s="16">
        <v>43871</v>
      </c>
    </row>
    <row r="31" spans="1:11" x14ac:dyDescent="0.25">
      <c r="A31" s="15">
        <v>43875</v>
      </c>
      <c r="B31" s="4">
        <v>300269</v>
      </c>
      <c r="C31" s="4" t="s">
        <v>57</v>
      </c>
      <c r="D31" s="77">
        <v>4320</v>
      </c>
      <c r="E31" s="5"/>
      <c r="F31" s="6">
        <v>37818.319999999956</v>
      </c>
      <c r="G31" s="9" t="s">
        <v>323</v>
      </c>
      <c r="H31" s="7" t="s">
        <v>263</v>
      </c>
      <c r="I31" s="4">
        <v>110</v>
      </c>
      <c r="J31" s="19">
        <v>10</v>
      </c>
      <c r="K31" s="16">
        <v>43871</v>
      </c>
    </row>
    <row r="32" spans="1:11" x14ac:dyDescent="0.25">
      <c r="A32" s="15">
        <v>43875</v>
      </c>
      <c r="B32" s="4">
        <v>300264</v>
      </c>
      <c r="C32" s="4" t="s">
        <v>57</v>
      </c>
      <c r="D32" s="77">
        <v>8830.6200000000008</v>
      </c>
      <c r="E32" s="5"/>
      <c r="F32" s="6">
        <v>28987.699999999953</v>
      </c>
      <c r="G32" s="9" t="s">
        <v>173</v>
      </c>
      <c r="H32" s="7" t="s">
        <v>204</v>
      </c>
      <c r="I32" s="4">
        <v>44</v>
      </c>
      <c r="J32" s="19">
        <v>6</v>
      </c>
      <c r="K32" s="16">
        <v>43868</v>
      </c>
    </row>
    <row r="33" spans="1:11" x14ac:dyDescent="0.25">
      <c r="A33" s="15">
        <v>43875</v>
      </c>
      <c r="B33" s="4">
        <v>300268</v>
      </c>
      <c r="C33" s="4" t="s">
        <v>57</v>
      </c>
      <c r="D33" s="77">
        <v>10565.64</v>
      </c>
      <c r="E33" s="5"/>
      <c r="F33" s="6">
        <v>18422.059999999954</v>
      </c>
      <c r="G33" s="9" t="s">
        <v>173</v>
      </c>
      <c r="H33" s="7" t="s">
        <v>182</v>
      </c>
      <c r="I33" s="4">
        <v>46</v>
      </c>
      <c r="J33" s="19">
        <v>8</v>
      </c>
      <c r="K33" s="16">
        <v>43871</v>
      </c>
    </row>
    <row r="34" spans="1:11" x14ac:dyDescent="0.25">
      <c r="A34" s="15">
        <v>43875</v>
      </c>
      <c r="B34" s="4">
        <v>300269</v>
      </c>
      <c r="C34" s="4" t="s">
        <v>322</v>
      </c>
      <c r="D34" s="77"/>
      <c r="E34" s="77">
        <v>4320</v>
      </c>
      <c r="F34" s="6">
        <v>22742.059999999954</v>
      </c>
      <c r="G34" s="9" t="s">
        <v>323</v>
      </c>
      <c r="H34" s="7" t="s">
        <v>263</v>
      </c>
      <c r="I34" s="4">
        <v>110</v>
      </c>
      <c r="J34" s="19"/>
      <c r="K34" s="16">
        <v>43871</v>
      </c>
    </row>
    <row r="35" spans="1:11" x14ac:dyDescent="0.25">
      <c r="A35" s="15">
        <v>43875</v>
      </c>
      <c r="B35" s="4">
        <v>300265</v>
      </c>
      <c r="C35" s="4" t="s">
        <v>57</v>
      </c>
      <c r="D35" s="77">
        <v>12534.98</v>
      </c>
      <c r="E35" s="5"/>
      <c r="F35" s="6">
        <v>10207.079999999954</v>
      </c>
      <c r="G35" s="9" t="s">
        <v>173</v>
      </c>
      <c r="H35" s="7" t="s">
        <v>128</v>
      </c>
      <c r="I35" s="4">
        <v>57</v>
      </c>
      <c r="J35" s="19">
        <v>17</v>
      </c>
      <c r="K35" s="16">
        <v>43871</v>
      </c>
    </row>
    <row r="36" spans="1:11" x14ac:dyDescent="0.25">
      <c r="A36" s="15">
        <v>43878</v>
      </c>
      <c r="B36" s="4">
        <v>1</v>
      </c>
      <c r="C36" s="4" t="s">
        <v>68</v>
      </c>
      <c r="D36" s="77">
        <v>0.35000000000000003</v>
      </c>
      <c r="E36" s="5"/>
      <c r="F36" s="6">
        <v>10206.729999999954</v>
      </c>
      <c r="G36" s="9" t="s">
        <v>72</v>
      </c>
      <c r="H36" s="7"/>
      <c r="I36" s="4"/>
      <c r="J36" s="19"/>
      <c r="K36" s="16"/>
    </row>
    <row r="37" spans="1:11" x14ac:dyDescent="0.25">
      <c r="A37" s="15">
        <v>43878</v>
      </c>
      <c r="B37" s="4">
        <v>23</v>
      </c>
      <c r="C37" s="4" t="s">
        <v>68</v>
      </c>
      <c r="D37" s="77">
        <v>0.35000000000000003</v>
      </c>
      <c r="E37" s="5"/>
      <c r="F37" s="6">
        <v>10206.379999999954</v>
      </c>
      <c r="G37" s="9" t="s">
        <v>72</v>
      </c>
      <c r="H37" s="7"/>
      <c r="I37" s="4"/>
      <c r="J37" s="19"/>
      <c r="K37" s="16"/>
    </row>
    <row r="38" spans="1:11" x14ac:dyDescent="0.25">
      <c r="A38" s="15">
        <v>43879</v>
      </c>
      <c r="B38" s="4">
        <v>542842</v>
      </c>
      <c r="C38" s="4" t="s">
        <v>38</v>
      </c>
      <c r="D38" s="77">
        <v>1165.44</v>
      </c>
      <c r="E38" s="5"/>
      <c r="F38" s="6">
        <v>9040.9399999999532</v>
      </c>
      <c r="G38" s="9" t="s">
        <v>25</v>
      </c>
      <c r="H38" s="7" t="s">
        <v>27</v>
      </c>
      <c r="I38" s="4">
        <v>7012390</v>
      </c>
      <c r="J38" s="19">
        <v>1</v>
      </c>
      <c r="K38" s="16"/>
    </row>
    <row r="39" spans="1:11" x14ac:dyDescent="0.25">
      <c r="A39" s="15">
        <v>43879</v>
      </c>
      <c r="B39" s="4">
        <v>300273</v>
      </c>
      <c r="C39" s="4" t="s">
        <v>57</v>
      </c>
      <c r="D39" s="77">
        <v>4605.54</v>
      </c>
      <c r="E39" s="5"/>
      <c r="F39" s="6">
        <v>4435.3999999999533</v>
      </c>
      <c r="G39" s="9" t="s">
        <v>173</v>
      </c>
      <c r="H39" s="7" t="s">
        <v>188</v>
      </c>
      <c r="I39" s="4">
        <v>21</v>
      </c>
      <c r="J39" s="19">
        <v>18</v>
      </c>
      <c r="K39" s="16">
        <v>43871</v>
      </c>
    </row>
    <row r="40" spans="1:11" x14ac:dyDescent="0.25">
      <c r="A40" s="15">
        <v>43879</v>
      </c>
      <c r="B40" s="4">
        <v>181607</v>
      </c>
      <c r="C40" s="4" t="s">
        <v>172</v>
      </c>
      <c r="D40" s="77">
        <v>2352</v>
      </c>
      <c r="E40" s="5"/>
      <c r="F40" s="6">
        <v>2083.3999999999533</v>
      </c>
      <c r="G40" s="9" t="s">
        <v>177</v>
      </c>
      <c r="H40" s="7" t="s">
        <v>203</v>
      </c>
      <c r="I40" s="4">
        <v>565</v>
      </c>
      <c r="J40" s="19">
        <v>9</v>
      </c>
      <c r="K40" s="16">
        <v>43866</v>
      </c>
    </row>
    <row r="41" spans="1:11" x14ac:dyDescent="0.25">
      <c r="A41" s="15">
        <v>43879</v>
      </c>
      <c r="B41" s="4">
        <v>727220</v>
      </c>
      <c r="C41" s="4" t="s">
        <v>60</v>
      </c>
      <c r="D41" s="77"/>
      <c r="E41" s="77">
        <v>1503.03</v>
      </c>
      <c r="F41" s="6">
        <v>3586.429999999953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43879</v>
      </c>
      <c r="B42" s="4">
        <v>300257</v>
      </c>
      <c r="C42" s="4" t="s">
        <v>59</v>
      </c>
      <c r="D42" s="77">
        <v>3586.4300000000003</v>
      </c>
      <c r="E42" s="5"/>
      <c r="F42" s="6">
        <v>-4.7293724492192268E-11</v>
      </c>
      <c r="G42" s="9" t="s">
        <v>178</v>
      </c>
      <c r="H42" s="7" t="s">
        <v>314</v>
      </c>
      <c r="I42" s="4"/>
      <c r="J42" s="19"/>
      <c r="K42" s="16"/>
    </row>
    <row r="43" spans="1:11" x14ac:dyDescent="0.25">
      <c r="A43" s="15">
        <v>43881</v>
      </c>
      <c r="B43" s="4">
        <v>466243</v>
      </c>
      <c r="C43" s="4" t="s">
        <v>53</v>
      </c>
      <c r="D43" s="77">
        <v>3131.36</v>
      </c>
      <c r="E43" s="5"/>
      <c r="F43" s="6">
        <v>-3131.3600000000474</v>
      </c>
      <c r="G43" s="9" t="s">
        <v>245</v>
      </c>
      <c r="H43" s="7" t="s">
        <v>224</v>
      </c>
      <c r="I43" s="4">
        <v>124</v>
      </c>
      <c r="J43" s="19">
        <v>1</v>
      </c>
      <c r="K43" s="16">
        <v>43871</v>
      </c>
    </row>
    <row r="44" spans="1:11" x14ac:dyDescent="0.25">
      <c r="A44" s="15">
        <v>43881</v>
      </c>
      <c r="B44" s="4">
        <v>469103</v>
      </c>
      <c r="C44" s="4" t="s">
        <v>53</v>
      </c>
      <c r="D44" s="77">
        <v>948.23</v>
      </c>
      <c r="E44" s="5"/>
      <c r="F44" s="6">
        <v>-4079.5900000000474</v>
      </c>
      <c r="G44" s="9" t="s">
        <v>236</v>
      </c>
      <c r="H44" s="7" t="s">
        <v>225</v>
      </c>
      <c r="I44" s="4">
        <v>22</v>
      </c>
      <c r="J44" s="19">
        <v>1</v>
      </c>
      <c r="K44" s="16">
        <v>43879</v>
      </c>
    </row>
    <row r="45" spans="1:11" x14ac:dyDescent="0.25">
      <c r="A45" s="15">
        <v>43881</v>
      </c>
      <c r="B45" s="4">
        <v>555604</v>
      </c>
      <c r="C45" s="4" t="s">
        <v>52</v>
      </c>
      <c r="D45" s="77">
        <v>441.6</v>
      </c>
      <c r="E45" s="5"/>
      <c r="F45" s="6">
        <v>-4521.1900000000478</v>
      </c>
      <c r="G45" s="9" t="s">
        <v>149</v>
      </c>
      <c r="H45" s="7" t="s">
        <v>160</v>
      </c>
      <c r="I45" s="4">
        <v>1590729</v>
      </c>
      <c r="J45" s="19">
        <v>1</v>
      </c>
      <c r="K45" s="16">
        <v>43871</v>
      </c>
    </row>
    <row r="46" spans="1:11" x14ac:dyDescent="0.25">
      <c r="A46" s="15">
        <v>43881</v>
      </c>
      <c r="B46" s="4">
        <v>465914</v>
      </c>
      <c r="C46" s="4" t="s">
        <v>53</v>
      </c>
      <c r="D46" s="77">
        <v>20.21</v>
      </c>
      <c r="E46" s="5"/>
      <c r="F46" s="6">
        <v>-4541.4000000000478</v>
      </c>
      <c r="G46" s="9" t="s">
        <v>245</v>
      </c>
      <c r="H46" s="7" t="s">
        <v>224</v>
      </c>
      <c r="I46" s="4">
        <v>129</v>
      </c>
      <c r="J46" s="19">
        <v>1</v>
      </c>
      <c r="K46" s="16">
        <v>43872</v>
      </c>
    </row>
    <row r="47" spans="1:11" x14ac:dyDescent="0.25">
      <c r="A47" s="15">
        <v>43881</v>
      </c>
      <c r="B47" s="4">
        <v>864718</v>
      </c>
      <c r="C47" s="4" t="s">
        <v>54</v>
      </c>
      <c r="D47" s="77">
        <v>7799.6500000000005</v>
      </c>
      <c r="E47" s="5"/>
      <c r="F47" s="6">
        <v>-12341.050000000048</v>
      </c>
      <c r="G47" s="9" t="s">
        <v>29</v>
      </c>
      <c r="H47" s="7" t="s">
        <v>116</v>
      </c>
      <c r="I47" s="4">
        <v>22</v>
      </c>
      <c r="J47" s="19">
        <v>1</v>
      </c>
      <c r="K47" s="16">
        <v>43871</v>
      </c>
    </row>
    <row r="48" spans="1:11" x14ac:dyDescent="0.25">
      <c r="A48" s="15">
        <v>43881</v>
      </c>
      <c r="B48" s="4">
        <v>469244</v>
      </c>
      <c r="C48" s="4" t="s">
        <v>53</v>
      </c>
      <c r="D48" s="77">
        <v>2939.52</v>
      </c>
      <c r="E48" s="5"/>
      <c r="F48" s="6">
        <v>-15280.570000000049</v>
      </c>
      <c r="G48" s="9" t="s">
        <v>43</v>
      </c>
      <c r="H48" s="7" t="s">
        <v>134</v>
      </c>
      <c r="I48" s="4">
        <v>30</v>
      </c>
      <c r="J48" s="19">
        <v>1</v>
      </c>
      <c r="K48" s="16">
        <v>43879</v>
      </c>
    </row>
    <row r="49" spans="1:11" x14ac:dyDescent="0.25">
      <c r="A49" s="15">
        <v>43881</v>
      </c>
      <c r="B49" s="4">
        <v>727220</v>
      </c>
      <c r="C49" s="4" t="s">
        <v>60</v>
      </c>
      <c r="D49" s="77"/>
      <c r="E49" s="77">
        <v>17297.41</v>
      </c>
      <c r="F49" s="6">
        <v>2016.839999999951</v>
      </c>
      <c r="G49" s="9" t="s">
        <v>144</v>
      </c>
      <c r="H49" s="7"/>
      <c r="I49" s="4"/>
      <c r="J49" s="19"/>
      <c r="K49" s="16"/>
    </row>
    <row r="50" spans="1:11" x14ac:dyDescent="0.25">
      <c r="A50" s="15">
        <v>43881</v>
      </c>
      <c r="B50" s="4">
        <v>466479</v>
      </c>
      <c r="C50" s="4" t="s">
        <v>53</v>
      </c>
      <c r="D50" s="77">
        <v>2016.8400000000001</v>
      </c>
      <c r="E50" s="5"/>
      <c r="F50" s="6">
        <v>-4.9112713895738125E-11</v>
      </c>
      <c r="G50" s="9" t="s">
        <v>245</v>
      </c>
      <c r="H50" s="7" t="s">
        <v>224</v>
      </c>
      <c r="I50" s="4">
        <v>126</v>
      </c>
      <c r="J50" s="19">
        <v>1</v>
      </c>
      <c r="K50" s="16">
        <v>43871</v>
      </c>
    </row>
    <row r="51" spans="1:11" x14ac:dyDescent="0.25">
      <c r="A51" s="15">
        <v>43882</v>
      </c>
      <c r="B51" s="4">
        <v>300364</v>
      </c>
      <c r="C51" s="4" t="s">
        <v>59</v>
      </c>
      <c r="D51" s="77">
        <v>9166.66</v>
      </c>
      <c r="E51" s="5"/>
      <c r="F51" s="6">
        <v>-9166.660000000049</v>
      </c>
      <c r="G51" s="9" t="s">
        <v>173</v>
      </c>
      <c r="H51" s="7" t="s">
        <v>324</v>
      </c>
      <c r="I51" s="4">
        <v>3</v>
      </c>
      <c r="J51" s="19">
        <v>1</v>
      </c>
      <c r="K51" s="16">
        <v>43880</v>
      </c>
    </row>
    <row r="52" spans="1:11" x14ac:dyDescent="0.25">
      <c r="A52" s="15">
        <v>43882</v>
      </c>
      <c r="B52" s="4">
        <v>727220</v>
      </c>
      <c r="C52" s="4" t="s">
        <v>60</v>
      </c>
      <c r="D52" s="77"/>
      <c r="E52" s="77">
        <v>9166.66</v>
      </c>
      <c r="F52" s="6">
        <v>-4.9112713895738125E-11</v>
      </c>
      <c r="G52" s="9" t="s">
        <v>144</v>
      </c>
      <c r="H52" s="7"/>
      <c r="I52" s="4"/>
      <c r="J52" s="19"/>
      <c r="K52" s="16"/>
    </row>
    <row r="53" spans="1:11" x14ac:dyDescent="0.25">
      <c r="A53" s="15">
        <v>43887</v>
      </c>
      <c r="B53" s="4">
        <v>727220</v>
      </c>
      <c r="C53" s="4" t="s">
        <v>60</v>
      </c>
      <c r="D53" s="77"/>
      <c r="E53" s="77">
        <v>4320</v>
      </c>
      <c r="F53" s="6">
        <v>4319.9999999999509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43887</v>
      </c>
      <c r="B54" s="4">
        <v>300269</v>
      </c>
      <c r="C54" s="4" t="s">
        <v>57</v>
      </c>
      <c r="D54" s="77">
        <v>4320</v>
      </c>
      <c r="E54" s="5"/>
      <c r="F54" s="6">
        <v>-4.9112713895738125E-11</v>
      </c>
      <c r="G54" s="9" t="s">
        <v>173</v>
      </c>
      <c r="H54" s="7" t="s">
        <v>263</v>
      </c>
      <c r="I54" s="4">
        <v>110</v>
      </c>
      <c r="J54" s="19">
        <v>10</v>
      </c>
      <c r="K54" s="16">
        <v>43871</v>
      </c>
    </row>
    <row r="55" spans="1:11" x14ac:dyDescent="0.25">
      <c r="A55" s="15">
        <v>43888</v>
      </c>
      <c r="B55" s="4">
        <v>271545</v>
      </c>
      <c r="C55" s="4" t="s">
        <v>47</v>
      </c>
      <c r="D55" s="77">
        <v>19386.939999999999</v>
      </c>
      <c r="E55" s="5"/>
      <c r="F55" s="6">
        <v>-19386.940000000046</v>
      </c>
      <c r="G55" s="9" t="s">
        <v>175</v>
      </c>
      <c r="H55" s="7"/>
      <c r="I55" s="4"/>
      <c r="J55" s="19"/>
      <c r="K55" s="16"/>
    </row>
    <row r="56" spans="1:11" x14ac:dyDescent="0.25">
      <c r="A56" s="15">
        <v>43888</v>
      </c>
      <c r="B56" s="4">
        <v>727220</v>
      </c>
      <c r="C56" s="4" t="s">
        <v>60</v>
      </c>
      <c r="D56" s="77"/>
      <c r="E56" s="77">
        <v>19386.939999999999</v>
      </c>
      <c r="F56" s="6">
        <v>-4.7293724492192268E-11</v>
      </c>
      <c r="G56" s="9" t="s">
        <v>144</v>
      </c>
      <c r="H56" s="7"/>
      <c r="I56" s="4"/>
      <c r="J56" s="19"/>
      <c r="K56" s="16"/>
    </row>
    <row r="57" spans="1:11" x14ac:dyDescent="0.25">
      <c r="A57" s="15"/>
      <c r="B57" s="4"/>
      <c r="C57" s="4"/>
      <c r="D57" s="77"/>
      <c r="E57" s="5"/>
      <c r="F57" s="6"/>
      <c r="G57" s="9"/>
      <c r="H57" s="7"/>
      <c r="I57" s="4"/>
      <c r="J57" s="19"/>
      <c r="K57" s="16"/>
    </row>
    <row r="58" spans="1:11" ht="15.75" thickBot="1" x14ac:dyDescent="0.3">
      <c r="A58" s="152" t="s">
        <v>12</v>
      </c>
      <c r="B58" s="153"/>
      <c r="C58" s="21"/>
      <c r="D58" s="78">
        <v>536183.22</v>
      </c>
      <c r="E58" s="40">
        <v>536183.22</v>
      </c>
      <c r="F58" s="22">
        <v>0</v>
      </c>
      <c r="G58" s="10"/>
      <c r="H58" s="18"/>
      <c r="I58" s="17"/>
      <c r="J58" s="20"/>
      <c r="K58" s="25"/>
    </row>
    <row r="59" spans="1:11" x14ac:dyDescent="0.25">
      <c r="A59" s="38" t="s">
        <v>23</v>
      </c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 x14ac:dyDescent="0.25">
      <c r="A60" s="38"/>
      <c r="B60" s="3"/>
      <c r="C60" s="3"/>
      <c r="D60" s="75"/>
      <c r="E60" s="3"/>
      <c r="F60" s="3"/>
      <c r="G60" s="3"/>
      <c r="H60" s="3"/>
      <c r="I60" s="3"/>
      <c r="J60" s="2"/>
      <c r="K60" s="24"/>
    </row>
    <row r="61" spans="1:11" x14ac:dyDescent="0.25">
      <c r="A61" s="38"/>
      <c r="B61" s="3"/>
      <c r="C61" s="3"/>
      <c r="D61" s="75"/>
      <c r="E61" s="3"/>
      <c r="F61" s="3"/>
      <c r="G61" s="3"/>
      <c r="H61" s="3"/>
      <c r="I61" s="3"/>
      <c r="J61" s="2"/>
      <c r="K61" s="24"/>
    </row>
    <row r="63" spans="1:11" ht="46.5" customHeight="1" x14ac:dyDescent="0.25">
      <c r="A63" s="149" t="s">
        <v>123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</row>
    <row r="64" spans="1:11" ht="18" customHeight="1" x14ac:dyDescent="0.25"/>
    <row r="65" spans="1:13" ht="18" customHeight="1" x14ac:dyDescent="0.3">
      <c r="A65" s="150" t="s">
        <v>321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  <row r="66" spans="1:13" x14ac:dyDescent="0.25">
      <c r="A66" s="3"/>
      <c r="B66" s="3"/>
      <c r="C66" s="3"/>
      <c r="D66" s="75"/>
      <c r="E66" s="3"/>
      <c r="F66" s="3"/>
      <c r="G66" s="3"/>
      <c r="H66" s="3"/>
      <c r="I66" s="3"/>
      <c r="J66" s="2"/>
      <c r="K66" s="24"/>
    </row>
    <row r="67" spans="1:13" x14ac:dyDescent="0.25">
      <c r="A67" s="154" t="s">
        <v>21</v>
      </c>
      <c r="B67" s="155"/>
      <c r="C67" s="155"/>
      <c r="D67" s="155"/>
      <c r="E67" s="156"/>
      <c r="F67" s="3"/>
      <c r="G67" s="157" t="s">
        <v>20</v>
      </c>
      <c r="H67" s="157"/>
      <c r="I67" s="157"/>
      <c r="J67" s="157"/>
      <c r="K67" s="24"/>
    </row>
    <row r="68" spans="1:13" x14ac:dyDescent="0.25">
      <c r="A68" s="28" t="s">
        <v>213</v>
      </c>
      <c r="B68" s="44"/>
      <c r="C68" s="44"/>
      <c r="D68" s="79"/>
      <c r="E68" s="33">
        <v>0</v>
      </c>
      <c r="F68" s="3"/>
      <c r="G68" s="62" t="s">
        <v>146</v>
      </c>
      <c r="H68" s="26"/>
      <c r="I68" s="158">
        <v>293392.95</v>
      </c>
      <c r="J68" s="159"/>
      <c r="K68" s="24"/>
    </row>
    <row r="69" spans="1:13" x14ac:dyDescent="0.25">
      <c r="A69" s="27" t="s">
        <v>148</v>
      </c>
      <c r="B69" s="63"/>
      <c r="C69" s="63"/>
      <c r="D69" s="80"/>
      <c r="E69" s="29">
        <v>287400</v>
      </c>
      <c r="F69" s="3"/>
      <c r="G69" s="160" t="s">
        <v>144</v>
      </c>
      <c r="H69" s="161"/>
      <c r="I69" s="158">
        <v>232583.19000000003</v>
      </c>
      <c r="J69" s="159"/>
      <c r="K69" s="24"/>
    </row>
    <row r="70" spans="1:13" x14ac:dyDescent="0.25">
      <c r="A70" s="27" t="s">
        <v>173</v>
      </c>
      <c r="B70" s="63"/>
      <c r="C70" s="63"/>
      <c r="D70" s="80"/>
      <c r="E70" s="29">
        <v>95748.89</v>
      </c>
      <c r="F70" s="3"/>
      <c r="G70" s="160" t="s">
        <v>323</v>
      </c>
      <c r="H70" s="161"/>
      <c r="I70" s="158">
        <v>10207.08</v>
      </c>
      <c r="J70" s="159"/>
      <c r="K70" s="24"/>
      <c r="M70" s="136" t="s">
        <v>305</v>
      </c>
    </row>
    <row r="71" spans="1:13" x14ac:dyDescent="0.25">
      <c r="A71" s="27" t="s">
        <v>176</v>
      </c>
      <c r="B71" s="63"/>
      <c r="C71" s="63"/>
      <c r="D71" s="80"/>
      <c r="E71" s="29">
        <v>0</v>
      </c>
      <c r="F71" s="3"/>
      <c r="G71" s="160" t="s">
        <v>214</v>
      </c>
      <c r="H71" s="161"/>
      <c r="I71" s="158">
        <v>0</v>
      </c>
      <c r="J71" s="159"/>
      <c r="K71" s="24"/>
    </row>
    <row r="72" spans="1:13" x14ac:dyDescent="0.25">
      <c r="A72" s="27" t="s">
        <v>223</v>
      </c>
      <c r="B72" s="63"/>
      <c r="C72" s="63"/>
      <c r="D72" s="80"/>
      <c r="E72" s="29">
        <v>0</v>
      </c>
      <c r="F72" s="3"/>
      <c r="G72" s="62"/>
      <c r="H72" s="26"/>
      <c r="I72" s="158">
        <v>0</v>
      </c>
      <c r="J72" s="159"/>
      <c r="K72" s="24"/>
    </row>
    <row r="73" spans="1:13" x14ac:dyDescent="0.25">
      <c r="A73" s="27" t="s">
        <v>174</v>
      </c>
      <c r="B73" s="63"/>
      <c r="C73" s="63"/>
      <c r="D73" s="80"/>
      <c r="E73" s="29">
        <v>12190</v>
      </c>
      <c r="F73" s="3"/>
      <c r="G73" s="47" t="s">
        <v>22</v>
      </c>
      <c r="H73" s="48"/>
      <c r="I73" s="164">
        <v>536183.22</v>
      </c>
      <c r="J73" s="165"/>
      <c r="K73" s="61">
        <v>0</v>
      </c>
    </row>
    <row r="74" spans="1:13" x14ac:dyDescent="0.25">
      <c r="A74" s="62" t="s">
        <v>323</v>
      </c>
      <c r="B74" s="63"/>
      <c r="C74" s="63"/>
      <c r="D74" s="80"/>
      <c r="E74" s="29">
        <v>10207.08</v>
      </c>
      <c r="F74" s="3"/>
      <c r="G74" s="70"/>
      <c r="H74" s="45"/>
      <c r="I74" s="69"/>
      <c r="J74" s="71"/>
      <c r="K74" s="24"/>
    </row>
    <row r="75" spans="1:13" x14ac:dyDescent="0.25">
      <c r="A75" s="27" t="s">
        <v>234</v>
      </c>
      <c r="B75" s="63"/>
      <c r="C75" s="63"/>
      <c r="D75" s="80"/>
      <c r="E75" s="29">
        <v>3979.36</v>
      </c>
      <c r="F75" s="3"/>
      <c r="G75" s="36" t="s">
        <v>64</v>
      </c>
      <c r="H75" s="37"/>
      <c r="I75" s="66"/>
      <c r="J75" s="67"/>
    </row>
    <row r="76" spans="1:13" x14ac:dyDescent="0.25">
      <c r="A76" s="27" t="s">
        <v>25</v>
      </c>
      <c r="B76" s="63"/>
      <c r="C76" s="63"/>
      <c r="D76" s="80"/>
      <c r="E76" s="29">
        <v>1165.44</v>
      </c>
      <c r="F76" s="3"/>
      <c r="G76" s="147" t="s">
        <v>19</v>
      </c>
      <c r="H76" s="148"/>
      <c r="I76" s="158">
        <v>279120.42999999988</v>
      </c>
      <c r="J76" s="159"/>
    </row>
    <row r="77" spans="1:13" x14ac:dyDescent="0.25">
      <c r="A77" s="27" t="s">
        <v>233</v>
      </c>
      <c r="B77" s="63"/>
      <c r="C77" s="63"/>
      <c r="D77" s="80"/>
      <c r="E77" s="29">
        <v>80296.75</v>
      </c>
      <c r="F77" s="3"/>
      <c r="G77" s="27" t="s">
        <v>148</v>
      </c>
      <c r="H77" s="148"/>
      <c r="I77" s="158">
        <v>287400</v>
      </c>
      <c r="J77" s="159"/>
    </row>
    <row r="78" spans="1:13" x14ac:dyDescent="0.25">
      <c r="A78" s="27" t="s">
        <v>199</v>
      </c>
      <c r="B78" s="63"/>
      <c r="C78" s="63"/>
      <c r="D78" s="80"/>
      <c r="E78" s="29">
        <v>0</v>
      </c>
      <c r="F78" s="3"/>
      <c r="G78" s="160" t="s">
        <v>144</v>
      </c>
      <c r="H78" s="161"/>
      <c r="I78" s="158">
        <v>-232583.19000000003</v>
      </c>
      <c r="J78" s="159"/>
    </row>
    <row r="79" spans="1:13" x14ac:dyDescent="0.25">
      <c r="A79" s="27" t="s">
        <v>29</v>
      </c>
      <c r="B79" s="63"/>
      <c r="C79" s="63"/>
      <c r="D79" s="80"/>
      <c r="E79" s="29">
        <v>7799.6500000000005</v>
      </c>
      <c r="F79" s="3"/>
      <c r="G79" s="147" t="s">
        <v>30</v>
      </c>
      <c r="H79" s="148"/>
      <c r="I79" s="158">
        <v>827.28</v>
      </c>
      <c r="J79" s="159"/>
    </row>
    <row r="80" spans="1:13" x14ac:dyDescent="0.25">
      <c r="A80" s="27" t="s">
        <v>245</v>
      </c>
      <c r="B80" s="63"/>
      <c r="C80" s="63"/>
      <c r="D80" s="80"/>
      <c r="E80" s="29">
        <v>5168.41</v>
      </c>
      <c r="F80" s="3"/>
      <c r="G80" s="30"/>
      <c r="H80" s="31"/>
      <c r="I80" s="162"/>
      <c r="J80" s="163"/>
    </row>
    <row r="81" spans="1:13" x14ac:dyDescent="0.25">
      <c r="A81" s="27" t="s">
        <v>236</v>
      </c>
      <c r="B81" s="63"/>
      <c r="C81" s="63"/>
      <c r="D81" s="80"/>
      <c r="E81" s="29">
        <v>948.23</v>
      </c>
      <c r="F81" s="3"/>
      <c r="G81" s="32" t="s">
        <v>18</v>
      </c>
      <c r="H81" s="31"/>
      <c r="I81" s="176">
        <v>334764.5199999999</v>
      </c>
      <c r="J81" s="177"/>
    </row>
    <row r="82" spans="1:13" x14ac:dyDescent="0.25">
      <c r="A82" s="27" t="s">
        <v>198</v>
      </c>
      <c r="B82" s="63"/>
      <c r="C82" s="63"/>
      <c r="D82" s="80"/>
      <c r="E82" s="29">
        <v>1977.5800000000002</v>
      </c>
      <c r="F82" s="3"/>
      <c r="G82" s="49"/>
      <c r="H82" s="41"/>
      <c r="I82" s="41"/>
      <c r="J82" s="146"/>
      <c r="K82" s="24"/>
    </row>
    <row r="83" spans="1:13" x14ac:dyDescent="0.25">
      <c r="A83" s="27" t="s">
        <v>211</v>
      </c>
      <c r="B83" s="63"/>
      <c r="C83" s="63"/>
      <c r="D83" s="80"/>
      <c r="E83" s="29">
        <v>0</v>
      </c>
      <c r="F83" s="3"/>
      <c r="G83" s="53" t="s">
        <v>62</v>
      </c>
      <c r="H83" s="54"/>
      <c r="I83" s="178"/>
      <c r="J83" s="179"/>
      <c r="K83" s="24"/>
    </row>
    <row r="84" spans="1:13" x14ac:dyDescent="0.25">
      <c r="A84" s="27" t="s">
        <v>28</v>
      </c>
      <c r="B84" s="63"/>
      <c r="C84" s="63"/>
      <c r="D84" s="80"/>
      <c r="E84" s="29">
        <v>0</v>
      </c>
      <c r="F84" s="3"/>
      <c r="G84" s="57" t="s">
        <v>19</v>
      </c>
      <c r="H84" s="58"/>
      <c r="I84" s="170">
        <v>0</v>
      </c>
      <c r="J84" s="171"/>
      <c r="K84" s="24"/>
    </row>
    <row r="85" spans="1:13" x14ac:dyDescent="0.25">
      <c r="A85" s="27" t="s">
        <v>149</v>
      </c>
      <c r="B85" s="63"/>
      <c r="C85" s="63"/>
      <c r="D85" s="80"/>
      <c r="E85" s="29">
        <v>441.6</v>
      </c>
      <c r="F85" s="3"/>
      <c r="G85" s="27" t="s">
        <v>48</v>
      </c>
      <c r="H85" s="148"/>
      <c r="I85" s="158">
        <v>0</v>
      </c>
      <c r="J85" s="159"/>
      <c r="K85" s="24"/>
    </row>
    <row r="86" spans="1:13" x14ac:dyDescent="0.25">
      <c r="A86" s="27" t="s">
        <v>200</v>
      </c>
      <c r="B86" s="63"/>
      <c r="C86" s="63"/>
      <c r="D86" s="80"/>
      <c r="E86" s="29">
        <v>0</v>
      </c>
      <c r="F86" s="3"/>
      <c r="G86" s="147" t="s">
        <v>14</v>
      </c>
      <c r="H86" s="148"/>
      <c r="I86" s="158">
        <v>0</v>
      </c>
      <c r="J86" s="159"/>
      <c r="K86" s="24"/>
    </row>
    <row r="87" spans="1:13" x14ac:dyDescent="0.25">
      <c r="A87" s="27" t="s">
        <v>150</v>
      </c>
      <c r="B87" s="41"/>
      <c r="C87" s="41"/>
      <c r="D87" s="80"/>
      <c r="E87" s="29">
        <v>0</v>
      </c>
      <c r="F87" s="3"/>
      <c r="G87" s="30"/>
      <c r="H87" s="31"/>
      <c r="I87" s="162"/>
      <c r="J87" s="163"/>
      <c r="K87" s="24"/>
    </row>
    <row r="88" spans="1:13" x14ac:dyDescent="0.25">
      <c r="A88" s="27" t="s">
        <v>49</v>
      </c>
      <c r="B88" s="63"/>
      <c r="C88" s="63"/>
      <c r="D88" s="80"/>
      <c r="E88" s="29">
        <v>0</v>
      </c>
      <c r="F88" s="3"/>
      <c r="G88" s="32" t="s">
        <v>17</v>
      </c>
      <c r="H88" s="31"/>
      <c r="I88" s="164">
        <v>0</v>
      </c>
      <c r="J88" s="165"/>
      <c r="K88" s="24"/>
    </row>
    <row r="89" spans="1:13" x14ac:dyDescent="0.25">
      <c r="A89" s="27" t="s">
        <v>175</v>
      </c>
      <c r="B89" s="63"/>
      <c r="C89" s="63"/>
      <c r="D89" s="80"/>
      <c r="E89" s="29">
        <v>19386.939999999999</v>
      </c>
      <c r="F89" s="3"/>
      <c r="G89" s="49"/>
      <c r="H89" s="41"/>
      <c r="I89" s="41"/>
      <c r="J89" s="146"/>
      <c r="K89" s="24"/>
    </row>
    <row r="90" spans="1:13" x14ac:dyDescent="0.25">
      <c r="A90" s="27" t="s">
        <v>235</v>
      </c>
      <c r="B90" s="63"/>
      <c r="C90" s="63"/>
      <c r="D90" s="80"/>
      <c r="E90" s="29">
        <v>495.64</v>
      </c>
      <c r="F90" s="3"/>
      <c r="G90" s="36" t="s">
        <v>16</v>
      </c>
      <c r="H90" s="37"/>
      <c r="I90" s="66"/>
      <c r="J90" s="67"/>
      <c r="K90" s="24"/>
    </row>
    <row r="91" spans="1:13" x14ac:dyDescent="0.25">
      <c r="A91" s="27" t="s">
        <v>43</v>
      </c>
      <c r="B91" s="63"/>
      <c r="C91" s="63"/>
      <c r="D91" s="80"/>
      <c r="E91" s="29">
        <v>2939.52</v>
      </c>
      <c r="F91" s="3"/>
      <c r="G91" s="147" t="s">
        <v>19</v>
      </c>
      <c r="H91" s="148"/>
      <c r="I91" s="172">
        <v>62677.369999999471</v>
      </c>
      <c r="J91" s="173"/>
      <c r="K91" s="24"/>
    </row>
    <row r="92" spans="1:13" x14ac:dyDescent="0.25">
      <c r="A92" s="27" t="s">
        <v>237</v>
      </c>
      <c r="B92" s="63"/>
      <c r="C92" s="63"/>
      <c r="D92" s="80"/>
      <c r="E92" s="29">
        <v>0</v>
      </c>
      <c r="F92" s="3"/>
      <c r="G92" s="147" t="s">
        <v>319</v>
      </c>
      <c r="H92" s="148"/>
      <c r="I92" s="174">
        <v>293392.94999999995</v>
      </c>
      <c r="J92" s="175"/>
      <c r="K92" s="24"/>
    </row>
    <row r="93" spans="1:13" x14ac:dyDescent="0.25">
      <c r="A93" s="27" t="s">
        <v>178</v>
      </c>
      <c r="B93" s="63"/>
      <c r="C93" s="63"/>
      <c r="D93" s="80"/>
      <c r="E93" s="29">
        <v>3586.4300000000003</v>
      </c>
      <c r="F93" s="3"/>
      <c r="G93" s="147" t="s">
        <v>146</v>
      </c>
      <c r="H93" s="148"/>
      <c r="I93" s="158">
        <v>-293392.95</v>
      </c>
      <c r="J93" s="159"/>
      <c r="K93" s="24"/>
    </row>
    <row r="94" spans="1:13" x14ac:dyDescent="0.25">
      <c r="A94" s="27" t="s">
        <v>145</v>
      </c>
      <c r="B94" s="63"/>
      <c r="C94" s="63"/>
      <c r="D94" s="80"/>
      <c r="E94" s="29">
        <v>0</v>
      </c>
      <c r="F94" s="3"/>
      <c r="G94" s="30"/>
      <c r="H94" s="31"/>
      <c r="I94" s="168"/>
      <c r="J94" s="169"/>
      <c r="K94" s="24"/>
    </row>
    <row r="95" spans="1:13" x14ac:dyDescent="0.25">
      <c r="A95" s="27" t="s">
        <v>34</v>
      </c>
      <c r="B95" s="63"/>
      <c r="C95" s="63"/>
      <c r="D95" s="80"/>
      <c r="E95" s="29">
        <v>0</v>
      </c>
      <c r="F95" s="3"/>
      <c r="G95" s="32" t="s">
        <v>18</v>
      </c>
      <c r="H95" s="31"/>
      <c r="I95" s="176">
        <v>62677.369999999413</v>
      </c>
      <c r="J95" s="177"/>
      <c r="K95" s="24"/>
      <c r="M95" s="39"/>
    </row>
    <row r="96" spans="1:13" x14ac:dyDescent="0.25">
      <c r="A96" s="27" t="s">
        <v>177</v>
      </c>
      <c r="B96" s="63"/>
      <c r="C96" s="63"/>
      <c r="D96" s="80"/>
      <c r="E96" s="29">
        <v>2352</v>
      </c>
      <c r="F96" s="3"/>
      <c r="G96" s="27"/>
      <c r="H96" s="26"/>
      <c r="I96" s="26"/>
      <c r="J96" s="42"/>
      <c r="K96" s="24"/>
    </row>
    <row r="97" spans="1:11" x14ac:dyDescent="0.25">
      <c r="A97" s="27" t="s">
        <v>72</v>
      </c>
      <c r="B97" s="63"/>
      <c r="C97" s="63"/>
      <c r="D97" s="80"/>
      <c r="E97" s="29">
        <v>99.699999999999989</v>
      </c>
      <c r="F97" s="3"/>
      <c r="G97" s="53" t="s">
        <v>39</v>
      </c>
      <c r="H97" s="54"/>
      <c r="I97" s="54"/>
      <c r="J97" s="55"/>
      <c r="K97" s="24"/>
    </row>
    <row r="98" spans="1:11" x14ac:dyDescent="0.25">
      <c r="A98" s="27" t="s">
        <v>268</v>
      </c>
      <c r="B98" s="63"/>
      <c r="C98" s="63"/>
      <c r="D98" s="80"/>
      <c r="E98" s="29">
        <v>0</v>
      </c>
      <c r="F98" s="3"/>
      <c r="G98" s="28" t="s">
        <v>40</v>
      </c>
      <c r="H98" s="34"/>
      <c r="I98" s="170">
        <v>19386.94000000001</v>
      </c>
      <c r="J98" s="171"/>
      <c r="K98" s="24"/>
    </row>
    <row r="99" spans="1:11" x14ac:dyDescent="0.25">
      <c r="A99" s="27" t="s">
        <v>120</v>
      </c>
      <c r="B99" s="63"/>
      <c r="C99" s="63"/>
      <c r="D99" s="80"/>
      <c r="E99" s="29">
        <v>0</v>
      </c>
      <c r="F99" s="3"/>
      <c r="G99" s="27" t="s">
        <v>325</v>
      </c>
      <c r="H99" s="41"/>
      <c r="I99" s="158">
        <v>21442.02</v>
      </c>
      <c r="J99" s="159"/>
      <c r="K99" s="24"/>
    </row>
    <row r="100" spans="1:11" x14ac:dyDescent="0.25">
      <c r="A100" s="27" t="s">
        <v>292</v>
      </c>
      <c r="B100" s="63"/>
      <c r="C100" s="63"/>
      <c r="D100" s="80"/>
      <c r="E100" s="29">
        <v>0</v>
      </c>
      <c r="F100" s="3"/>
      <c r="G100" s="27"/>
      <c r="H100" s="56"/>
      <c r="I100" s="158"/>
      <c r="J100" s="159"/>
      <c r="K100" s="24"/>
    </row>
    <row r="101" spans="1:11" x14ac:dyDescent="0.25">
      <c r="A101" s="27"/>
      <c r="B101" s="63"/>
      <c r="C101" s="63"/>
      <c r="D101" s="80"/>
      <c r="E101" s="29">
        <v>0</v>
      </c>
      <c r="F101" s="3"/>
      <c r="G101" s="59" t="s">
        <v>175</v>
      </c>
      <c r="H101" s="60"/>
      <c r="I101" s="168">
        <v>-19386.939999999999</v>
      </c>
      <c r="J101" s="169"/>
      <c r="K101" s="24"/>
    </row>
    <row r="102" spans="1:11" x14ac:dyDescent="0.25">
      <c r="A102" s="62"/>
      <c r="B102" s="63"/>
      <c r="C102" s="63"/>
      <c r="D102" s="80"/>
      <c r="E102" s="29">
        <v>0</v>
      </c>
      <c r="F102" s="3"/>
      <c r="G102" s="47" t="s">
        <v>17</v>
      </c>
      <c r="H102" s="48"/>
      <c r="I102" s="164">
        <v>21442.020000000008</v>
      </c>
      <c r="J102" s="165"/>
      <c r="K102" s="24"/>
    </row>
    <row r="103" spans="1:11" x14ac:dyDescent="0.25">
      <c r="A103" s="27"/>
      <c r="B103" s="63"/>
      <c r="C103" s="63"/>
      <c r="D103" s="80"/>
      <c r="E103" s="29">
        <v>0</v>
      </c>
      <c r="F103" s="3"/>
      <c r="G103" s="49"/>
      <c r="H103" s="41"/>
      <c r="I103" s="41"/>
      <c r="J103" s="146"/>
      <c r="K103" s="24"/>
    </row>
    <row r="104" spans="1:11" x14ac:dyDescent="0.25">
      <c r="A104" s="27"/>
      <c r="B104" s="63"/>
      <c r="C104" s="63"/>
      <c r="D104" s="80"/>
      <c r="E104" s="29">
        <v>0</v>
      </c>
      <c r="F104" s="3"/>
      <c r="G104" s="50" t="s">
        <v>41</v>
      </c>
      <c r="H104" s="51"/>
      <c r="I104" s="51"/>
      <c r="J104" s="52"/>
      <c r="K104" s="24"/>
    </row>
    <row r="105" spans="1:11" x14ac:dyDescent="0.25">
      <c r="A105" s="30"/>
      <c r="B105" s="85"/>
      <c r="C105" s="85"/>
      <c r="D105" s="86"/>
      <c r="E105" s="87"/>
      <c r="F105" s="3"/>
      <c r="G105" s="27" t="s">
        <v>326</v>
      </c>
      <c r="H105" s="148"/>
      <c r="I105" s="174">
        <v>31520.31</v>
      </c>
      <c r="J105" s="175"/>
      <c r="K105" s="24"/>
    </row>
    <row r="106" spans="1:11" x14ac:dyDescent="0.25">
      <c r="A106" s="166" t="s">
        <v>22</v>
      </c>
      <c r="B106" s="167"/>
      <c r="C106" s="167"/>
      <c r="D106" s="81"/>
      <c r="E106" s="35">
        <v>536183.22</v>
      </c>
      <c r="F106" s="3"/>
      <c r="G106" s="27"/>
      <c r="H106" s="148"/>
      <c r="I106" s="174"/>
      <c r="J106" s="175"/>
      <c r="K106" s="24"/>
    </row>
    <row r="107" spans="1:11" x14ac:dyDescent="0.25">
      <c r="E107" s="46">
        <v>0</v>
      </c>
      <c r="F107" s="3"/>
      <c r="G107" s="27"/>
      <c r="H107" s="41"/>
      <c r="I107" s="182"/>
      <c r="J107" s="183"/>
      <c r="K107" s="24"/>
    </row>
    <row r="108" spans="1:11" x14ac:dyDescent="0.25">
      <c r="F108" s="3"/>
      <c r="G108" s="89" t="s">
        <v>18</v>
      </c>
      <c r="H108" s="88"/>
      <c r="I108" s="164">
        <v>31520.31</v>
      </c>
      <c r="J108" s="165"/>
      <c r="K108" s="24"/>
    </row>
    <row r="109" spans="1:11" x14ac:dyDescent="0.25">
      <c r="A109" s="27"/>
      <c r="B109" s="63"/>
      <c r="C109" s="63"/>
      <c r="D109" s="80"/>
      <c r="K109" s="24"/>
    </row>
    <row r="110" spans="1:11" x14ac:dyDescent="0.25">
      <c r="A110" s="27"/>
      <c r="B110" s="63"/>
      <c r="C110" s="63"/>
      <c r="D110" s="80"/>
      <c r="G110" s="45"/>
      <c r="H110" s="45"/>
      <c r="I110" s="69"/>
      <c r="J110" s="69"/>
      <c r="K110" s="24"/>
    </row>
    <row r="111" spans="1:11" x14ac:dyDescent="0.25">
      <c r="D111" s="136"/>
      <c r="F111" s="3"/>
      <c r="G111" s="45"/>
      <c r="H111" s="45"/>
      <c r="I111" s="69"/>
      <c r="J111" s="69"/>
      <c r="K111" s="24"/>
    </row>
    <row r="113" spans="5:5" x14ac:dyDescent="0.25">
      <c r="E113" s="46"/>
    </row>
    <row r="114" spans="5:5" x14ac:dyDescent="0.25">
      <c r="E114" s="46"/>
    </row>
    <row r="117" spans="5:5" x14ac:dyDescent="0.25">
      <c r="E117" s="46"/>
    </row>
  </sheetData>
  <mergeCells count="46">
    <mergeCell ref="A106:C106"/>
    <mergeCell ref="I106:J106"/>
    <mergeCell ref="I107:J107"/>
    <mergeCell ref="I108:J108"/>
    <mergeCell ref="I98:J98"/>
    <mergeCell ref="I99:J99"/>
    <mergeCell ref="I100:J100"/>
    <mergeCell ref="I101:J101"/>
    <mergeCell ref="I102:J102"/>
    <mergeCell ref="I105:J105"/>
    <mergeCell ref="I95:J95"/>
    <mergeCell ref="I81:J81"/>
    <mergeCell ref="I83:J83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80:J80"/>
    <mergeCell ref="G70:H70"/>
    <mergeCell ref="I70:J70"/>
    <mergeCell ref="G71:H71"/>
    <mergeCell ref="I71:J71"/>
    <mergeCell ref="I72:J72"/>
    <mergeCell ref="I73:J73"/>
    <mergeCell ref="I76:J76"/>
    <mergeCell ref="I77:J77"/>
    <mergeCell ref="G78:H78"/>
    <mergeCell ref="I78:J78"/>
    <mergeCell ref="I79:J79"/>
    <mergeCell ref="A65:K65"/>
    <mergeCell ref="A67:E67"/>
    <mergeCell ref="G67:J67"/>
    <mergeCell ref="I68:J68"/>
    <mergeCell ref="G69:H69"/>
    <mergeCell ref="I69:J69"/>
    <mergeCell ref="A63:K63"/>
    <mergeCell ref="A2:K2"/>
    <mergeCell ref="A4:K4"/>
    <mergeCell ref="A6:F6"/>
    <mergeCell ref="G6:K6"/>
    <mergeCell ref="A58:B58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148"/>
  <sheetViews>
    <sheetView topLeftCell="A97" workbookViewId="0">
      <selection activeCell="K92" sqref="A92:K139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Maio 2018'!F105</f>
        <v>0</v>
      </c>
      <c r="G9" s="9"/>
      <c r="H9" s="7"/>
      <c r="I9" s="4"/>
      <c r="J9" s="19"/>
      <c r="K9" s="16"/>
    </row>
    <row r="10" spans="1:11" x14ac:dyDescent="0.25">
      <c r="A10" s="15">
        <v>43256</v>
      </c>
      <c r="B10" s="4">
        <v>727220</v>
      </c>
      <c r="C10" s="4" t="s">
        <v>60</v>
      </c>
      <c r="D10" s="77"/>
      <c r="E10" s="77">
        <v>69.5</v>
      </c>
      <c r="F10" s="6">
        <f>F9-D10+E10</f>
        <v>69.5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43256</v>
      </c>
      <c r="B11" s="4">
        <v>116706</v>
      </c>
      <c r="C11" s="4" t="s">
        <v>55</v>
      </c>
      <c r="D11" s="77">
        <v>60</v>
      </c>
      <c r="E11" s="5"/>
      <c r="F11" s="6">
        <f>F10-D11+E11</f>
        <v>9.5</v>
      </c>
      <c r="G11" s="9" t="s">
        <v>145</v>
      </c>
      <c r="H11" s="7" t="s">
        <v>151</v>
      </c>
      <c r="I11" s="4">
        <v>3760</v>
      </c>
      <c r="J11" s="19">
        <v>1</v>
      </c>
      <c r="K11" s="16">
        <v>43193</v>
      </c>
    </row>
    <row r="12" spans="1:11" x14ac:dyDescent="0.25">
      <c r="A12" s="15">
        <v>43256</v>
      </c>
      <c r="B12" s="4">
        <v>116706</v>
      </c>
      <c r="C12" s="4" t="s">
        <v>32</v>
      </c>
      <c r="D12" s="77">
        <v>9.5</v>
      </c>
      <c r="E12" s="5"/>
      <c r="F12" s="6">
        <f t="shared" ref="F12:F75" si="0">F11-D12+E12</f>
        <v>0</v>
      </c>
      <c r="G12" s="9" t="s">
        <v>72</v>
      </c>
      <c r="H12" s="7"/>
      <c r="I12" s="4"/>
      <c r="J12" s="19"/>
      <c r="K12" s="16"/>
    </row>
    <row r="13" spans="1:11" x14ac:dyDescent="0.25">
      <c r="A13" s="15">
        <v>43257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87318.02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43257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249997.75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43258</v>
      </c>
      <c r="B15" s="4">
        <v>300099</v>
      </c>
      <c r="C15" s="4" t="s">
        <v>57</v>
      </c>
      <c r="D15" s="77">
        <v>1809</v>
      </c>
      <c r="E15" s="5"/>
      <c r="F15" s="6">
        <f t="shared" si="0"/>
        <v>248188.75</v>
      </c>
      <c r="G15" s="9" t="s">
        <v>147</v>
      </c>
      <c r="H15" s="7" t="s">
        <v>113</v>
      </c>
      <c r="I15" s="4"/>
      <c r="J15" s="19"/>
      <c r="K15" s="16"/>
    </row>
    <row r="16" spans="1:11" x14ac:dyDescent="0.25">
      <c r="A16" s="15">
        <v>43258</v>
      </c>
      <c r="B16" s="4">
        <v>300088</v>
      </c>
      <c r="C16" s="4" t="s">
        <v>57</v>
      </c>
      <c r="D16" s="77">
        <v>1809</v>
      </c>
      <c r="E16" s="5"/>
      <c r="F16" s="6">
        <f t="shared" si="0"/>
        <v>246379.75</v>
      </c>
      <c r="G16" s="9" t="s">
        <v>147</v>
      </c>
      <c r="H16" s="7" t="s">
        <v>82</v>
      </c>
      <c r="I16" s="4"/>
      <c r="J16" s="19"/>
      <c r="K16" s="16"/>
    </row>
    <row r="17" spans="1:11" x14ac:dyDescent="0.25">
      <c r="A17" s="15">
        <v>43258</v>
      </c>
      <c r="B17" s="4">
        <v>300066</v>
      </c>
      <c r="C17" s="4" t="s">
        <v>57</v>
      </c>
      <c r="D17" s="77">
        <v>1200.74</v>
      </c>
      <c r="E17" s="5"/>
      <c r="F17" s="6">
        <f t="shared" si="0"/>
        <v>245179.01</v>
      </c>
      <c r="G17" s="9" t="s">
        <v>147</v>
      </c>
      <c r="H17" s="7" t="s">
        <v>89</v>
      </c>
      <c r="I17" s="4"/>
      <c r="J17" s="19"/>
      <c r="K17" s="16"/>
    </row>
    <row r="18" spans="1:11" x14ac:dyDescent="0.25">
      <c r="A18" s="15">
        <v>43258</v>
      </c>
      <c r="B18" s="4">
        <v>300077</v>
      </c>
      <c r="C18" s="4" t="s">
        <v>57</v>
      </c>
      <c r="D18" s="77">
        <v>2644.12</v>
      </c>
      <c r="E18" s="5"/>
      <c r="F18" s="6">
        <f t="shared" si="0"/>
        <v>242534.89</v>
      </c>
      <c r="G18" s="9" t="s">
        <v>147</v>
      </c>
      <c r="H18" s="7" t="s">
        <v>79</v>
      </c>
      <c r="I18" s="4"/>
      <c r="J18" s="19"/>
      <c r="K18" s="16"/>
    </row>
    <row r="19" spans="1:11" x14ac:dyDescent="0.25">
      <c r="A19" s="15">
        <v>43258</v>
      </c>
      <c r="B19" s="4">
        <v>300058</v>
      </c>
      <c r="C19" s="4" t="s">
        <v>57</v>
      </c>
      <c r="D19" s="77">
        <v>1368.67</v>
      </c>
      <c r="E19" s="5"/>
      <c r="F19" s="6">
        <f t="shared" si="0"/>
        <v>241166.22</v>
      </c>
      <c r="G19" s="9" t="s">
        <v>147</v>
      </c>
      <c r="H19" s="7" t="s">
        <v>103</v>
      </c>
      <c r="I19" s="4"/>
      <c r="J19" s="19"/>
      <c r="K19" s="16"/>
    </row>
    <row r="20" spans="1:11" x14ac:dyDescent="0.25">
      <c r="A20" s="15">
        <v>43258</v>
      </c>
      <c r="B20" s="4">
        <v>300062</v>
      </c>
      <c r="C20" s="4" t="s">
        <v>57</v>
      </c>
      <c r="D20" s="77">
        <v>1592.03</v>
      </c>
      <c r="E20" s="5"/>
      <c r="F20" s="6">
        <f t="shared" si="0"/>
        <v>239574.19</v>
      </c>
      <c r="G20" s="9" t="s">
        <v>147</v>
      </c>
      <c r="H20" s="7" t="s">
        <v>114</v>
      </c>
      <c r="I20" s="4"/>
      <c r="J20" s="19"/>
      <c r="K20" s="16"/>
    </row>
    <row r="21" spans="1:11" x14ac:dyDescent="0.25">
      <c r="A21" s="15">
        <v>43258</v>
      </c>
      <c r="B21" s="4">
        <v>300067</v>
      </c>
      <c r="C21" s="4" t="s">
        <v>57</v>
      </c>
      <c r="D21" s="77">
        <v>1687.86</v>
      </c>
      <c r="E21" s="5"/>
      <c r="F21" s="6">
        <f t="shared" si="0"/>
        <v>237886.33000000002</v>
      </c>
      <c r="G21" s="9" t="s">
        <v>147</v>
      </c>
      <c r="H21" s="7" t="s">
        <v>130</v>
      </c>
      <c r="I21" s="4"/>
      <c r="J21" s="19"/>
      <c r="K21" s="16"/>
    </row>
    <row r="22" spans="1:11" x14ac:dyDescent="0.25">
      <c r="A22" s="15">
        <v>43258</v>
      </c>
      <c r="B22" s="4">
        <v>300072</v>
      </c>
      <c r="C22" s="4" t="s">
        <v>57</v>
      </c>
      <c r="D22" s="77">
        <v>2827.8</v>
      </c>
      <c r="E22" s="5"/>
      <c r="F22" s="6">
        <f t="shared" si="0"/>
        <v>235058.53000000003</v>
      </c>
      <c r="G22" s="9" t="s">
        <v>147</v>
      </c>
      <c r="H22" s="7" t="s">
        <v>91</v>
      </c>
      <c r="I22" s="4"/>
      <c r="J22" s="19"/>
      <c r="K22" s="16"/>
    </row>
    <row r="23" spans="1:11" x14ac:dyDescent="0.25">
      <c r="A23" s="15">
        <v>43258</v>
      </c>
      <c r="B23" s="4">
        <v>300057</v>
      </c>
      <c r="C23" s="4" t="s">
        <v>57</v>
      </c>
      <c r="D23" s="77">
        <v>1368.67</v>
      </c>
      <c r="E23" s="5"/>
      <c r="F23" s="6">
        <f t="shared" si="0"/>
        <v>233689.86000000002</v>
      </c>
      <c r="G23" s="9" t="s">
        <v>147</v>
      </c>
      <c r="H23" s="7" t="s">
        <v>84</v>
      </c>
      <c r="I23" s="4"/>
      <c r="J23" s="19"/>
      <c r="K23" s="16"/>
    </row>
    <row r="24" spans="1:11" x14ac:dyDescent="0.25">
      <c r="A24" s="15">
        <v>43258</v>
      </c>
      <c r="B24" s="4">
        <v>300069</v>
      </c>
      <c r="C24" s="4" t="s">
        <v>57</v>
      </c>
      <c r="D24" s="77">
        <v>2436.59</v>
      </c>
      <c r="E24" s="5"/>
      <c r="F24" s="6">
        <f t="shared" si="0"/>
        <v>231253.27000000002</v>
      </c>
      <c r="G24" s="9" t="s">
        <v>147</v>
      </c>
      <c r="H24" s="7" t="s">
        <v>101</v>
      </c>
      <c r="I24" s="4"/>
      <c r="J24" s="19"/>
      <c r="K24" s="16"/>
    </row>
    <row r="25" spans="1:11" x14ac:dyDescent="0.25">
      <c r="A25" s="15">
        <v>43258</v>
      </c>
      <c r="B25" s="4">
        <v>300060</v>
      </c>
      <c r="C25" s="4" t="s">
        <v>59</v>
      </c>
      <c r="D25" s="77">
        <v>2385.1</v>
      </c>
      <c r="E25" s="5"/>
      <c r="F25" s="6">
        <f t="shared" si="0"/>
        <v>228868.17</v>
      </c>
      <c r="G25" s="9" t="s">
        <v>147</v>
      </c>
      <c r="H25" s="7" t="s">
        <v>106</v>
      </c>
      <c r="I25" s="4"/>
      <c r="J25" s="19"/>
      <c r="K25" s="16"/>
    </row>
    <row r="26" spans="1:11" x14ac:dyDescent="0.25">
      <c r="A26" s="15">
        <v>43258</v>
      </c>
      <c r="B26" s="4">
        <v>300071</v>
      </c>
      <c r="C26" s="4" t="s">
        <v>57</v>
      </c>
      <c r="D26" s="77">
        <v>1782.4</v>
      </c>
      <c r="E26" s="5"/>
      <c r="F26" s="6">
        <f t="shared" si="0"/>
        <v>227085.77000000002</v>
      </c>
      <c r="G26" s="9" t="s">
        <v>147</v>
      </c>
      <c r="H26" s="7" t="s">
        <v>93</v>
      </c>
      <c r="I26" s="4"/>
      <c r="J26" s="19"/>
      <c r="K26" s="16"/>
    </row>
    <row r="27" spans="1:11" x14ac:dyDescent="0.25">
      <c r="A27" s="15">
        <v>43258</v>
      </c>
      <c r="B27" s="4">
        <v>300074</v>
      </c>
      <c r="C27" s="4" t="s">
        <v>57</v>
      </c>
      <c r="D27" s="77">
        <v>779.39</v>
      </c>
      <c r="E27" s="5"/>
      <c r="F27" s="6">
        <f t="shared" si="0"/>
        <v>226306.38</v>
      </c>
      <c r="G27" s="9" t="s">
        <v>147</v>
      </c>
      <c r="H27" s="7" t="s">
        <v>152</v>
      </c>
      <c r="I27" s="4"/>
      <c r="J27" s="19"/>
      <c r="K27" s="16"/>
    </row>
    <row r="28" spans="1:11" x14ac:dyDescent="0.25">
      <c r="A28" s="15">
        <v>43258</v>
      </c>
      <c r="B28" s="4">
        <v>300081</v>
      </c>
      <c r="C28" s="4" t="s">
        <v>57</v>
      </c>
      <c r="D28" s="77">
        <v>1592.03</v>
      </c>
      <c r="E28" s="5"/>
      <c r="F28" s="6">
        <f t="shared" si="0"/>
        <v>224714.35</v>
      </c>
      <c r="G28" s="9" t="s">
        <v>147</v>
      </c>
      <c r="H28" s="7" t="s">
        <v>104</v>
      </c>
      <c r="I28" s="4"/>
      <c r="J28" s="19"/>
      <c r="K28" s="16"/>
    </row>
    <row r="29" spans="1:11" x14ac:dyDescent="0.25">
      <c r="A29" s="15">
        <v>43258</v>
      </c>
      <c r="B29" s="4">
        <v>300093</v>
      </c>
      <c r="C29" s="4" t="s">
        <v>59</v>
      </c>
      <c r="D29" s="77">
        <v>8464.98</v>
      </c>
      <c r="E29" s="5"/>
      <c r="F29" s="6">
        <f t="shared" si="0"/>
        <v>216249.37</v>
      </c>
      <c r="G29" s="9" t="s">
        <v>147</v>
      </c>
      <c r="H29" s="7" t="s">
        <v>153</v>
      </c>
      <c r="I29" s="4"/>
      <c r="J29" s="19"/>
      <c r="K29" s="16"/>
    </row>
    <row r="30" spans="1:11" x14ac:dyDescent="0.25">
      <c r="A30" s="15">
        <v>43258</v>
      </c>
      <c r="B30" s="4">
        <v>300084</v>
      </c>
      <c r="C30" s="4" t="s">
        <v>57</v>
      </c>
      <c r="D30" s="77">
        <v>2080.79</v>
      </c>
      <c r="E30" s="5"/>
      <c r="F30" s="6">
        <f t="shared" si="0"/>
        <v>214168.58</v>
      </c>
      <c r="G30" s="9" t="s">
        <v>147</v>
      </c>
      <c r="H30" s="7" t="s">
        <v>77</v>
      </c>
      <c r="I30" s="4"/>
      <c r="J30" s="19"/>
      <c r="K30" s="16"/>
    </row>
    <row r="31" spans="1:11" x14ac:dyDescent="0.25">
      <c r="A31" s="15">
        <v>43258</v>
      </c>
      <c r="B31" s="4">
        <v>300092</v>
      </c>
      <c r="C31" s="4" t="s">
        <v>57</v>
      </c>
      <c r="D31" s="77">
        <v>1526.72</v>
      </c>
      <c r="E31" s="5"/>
      <c r="F31" s="6">
        <f t="shared" si="0"/>
        <v>212641.86</v>
      </c>
      <c r="G31" s="9" t="s">
        <v>147</v>
      </c>
      <c r="H31" s="7" t="s">
        <v>109</v>
      </c>
      <c r="I31" s="4"/>
      <c r="J31" s="19"/>
      <c r="K31" s="16"/>
    </row>
    <row r="32" spans="1:11" x14ac:dyDescent="0.25">
      <c r="A32" s="15">
        <v>43258</v>
      </c>
      <c r="B32" s="4">
        <v>300094</v>
      </c>
      <c r="C32" s="4" t="s">
        <v>57</v>
      </c>
      <c r="D32" s="77">
        <v>2535.6</v>
      </c>
      <c r="E32" s="5"/>
      <c r="F32" s="6">
        <f t="shared" si="0"/>
        <v>210106.25999999998</v>
      </c>
      <c r="G32" s="9" t="s">
        <v>147</v>
      </c>
      <c r="H32" s="7" t="s">
        <v>129</v>
      </c>
      <c r="I32" s="4"/>
      <c r="J32" s="19"/>
      <c r="K32" s="16"/>
    </row>
    <row r="33" spans="1:11" x14ac:dyDescent="0.25">
      <c r="A33" s="15">
        <v>43258</v>
      </c>
      <c r="B33" s="4">
        <v>300073</v>
      </c>
      <c r="C33" s="4" t="s">
        <v>57</v>
      </c>
      <c r="D33" s="77">
        <v>730.62</v>
      </c>
      <c r="E33" s="5"/>
      <c r="F33" s="6">
        <f t="shared" si="0"/>
        <v>209375.63999999998</v>
      </c>
      <c r="G33" s="9" t="s">
        <v>147</v>
      </c>
      <c r="H33" s="7" t="s">
        <v>154</v>
      </c>
      <c r="I33" s="4"/>
      <c r="J33" s="19"/>
      <c r="K33" s="16"/>
    </row>
    <row r="34" spans="1:11" x14ac:dyDescent="0.25">
      <c r="A34" s="15">
        <v>43258</v>
      </c>
      <c r="B34" s="4">
        <v>300075</v>
      </c>
      <c r="C34" s="4" t="s">
        <v>57</v>
      </c>
      <c r="D34" s="77">
        <v>1240.93</v>
      </c>
      <c r="E34" s="5"/>
      <c r="F34" s="6">
        <f t="shared" si="0"/>
        <v>208134.71</v>
      </c>
      <c r="G34" s="9" t="s">
        <v>147</v>
      </c>
      <c r="H34" s="7" t="s">
        <v>92</v>
      </c>
      <c r="I34" s="4"/>
      <c r="J34" s="19"/>
      <c r="K34" s="16"/>
    </row>
    <row r="35" spans="1:11" x14ac:dyDescent="0.25">
      <c r="A35" s="15">
        <v>43258</v>
      </c>
      <c r="B35" s="4">
        <v>300059</v>
      </c>
      <c r="C35" s="4" t="s">
        <v>57</v>
      </c>
      <c r="D35" s="77">
        <v>1267.53</v>
      </c>
      <c r="E35" s="5"/>
      <c r="F35" s="6">
        <f t="shared" si="0"/>
        <v>206867.18</v>
      </c>
      <c r="G35" s="9" t="s">
        <v>147</v>
      </c>
      <c r="H35" s="7" t="s">
        <v>95</v>
      </c>
      <c r="I35" s="4"/>
      <c r="J35" s="19"/>
      <c r="K35" s="16"/>
    </row>
    <row r="36" spans="1:11" x14ac:dyDescent="0.25">
      <c r="A36" s="15">
        <v>43258</v>
      </c>
      <c r="B36" s="4">
        <v>300097</v>
      </c>
      <c r="C36" s="4" t="s">
        <v>59</v>
      </c>
      <c r="D36" s="77">
        <v>3485.35</v>
      </c>
      <c r="E36" s="5"/>
      <c r="F36" s="6">
        <f t="shared" si="0"/>
        <v>203381.83</v>
      </c>
      <c r="G36" s="9" t="s">
        <v>147</v>
      </c>
      <c r="H36" s="7" t="s">
        <v>88</v>
      </c>
      <c r="I36" s="4"/>
      <c r="J36" s="19"/>
      <c r="K36" s="16"/>
    </row>
    <row r="37" spans="1:11" x14ac:dyDescent="0.25">
      <c r="A37" s="15">
        <v>43258</v>
      </c>
      <c r="B37" s="4">
        <v>300079</v>
      </c>
      <c r="C37" s="4" t="s">
        <v>57</v>
      </c>
      <c r="D37" s="77">
        <v>1338.57</v>
      </c>
      <c r="E37" s="5"/>
      <c r="F37" s="6">
        <f t="shared" si="0"/>
        <v>202043.25999999998</v>
      </c>
      <c r="G37" s="9" t="s">
        <v>147</v>
      </c>
      <c r="H37" s="7" t="s">
        <v>86</v>
      </c>
      <c r="I37" s="4"/>
      <c r="J37" s="19"/>
      <c r="K37" s="16"/>
    </row>
    <row r="38" spans="1:11" x14ac:dyDescent="0.25">
      <c r="A38" s="15">
        <v>43258</v>
      </c>
      <c r="B38" s="4">
        <v>300083</v>
      </c>
      <c r="C38" s="4" t="s">
        <v>57</v>
      </c>
      <c r="D38" s="77">
        <v>2133.86</v>
      </c>
      <c r="E38" s="5"/>
      <c r="F38" s="6">
        <f t="shared" si="0"/>
        <v>199909.4</v>
      </c>
      <c r="G38" s="9" t="s">
        <v>147</v>
      </c>
      <c r="H38" s="7" t="s">
        <v>102</v>
      </c>
      <c r="I38" s="4"/>
      <c r="J38" s="19"/>
      <c r="K38" s="16"/>
    </row>
    <row r="39" spans="1:11" x14ac:dyDescent="0.25">
      <c r="A39" s="15">
        <v>43258</v>
      </c>
      <c r="B39" s="4">
        <v>300098</v>
      </c>
      <c r="C39" s="4" t="s">
        <v>57</v>
      </c>
      <c r="D39" s="77">
        <v>2356.79</v>
      </c>
      <c r="E39" s="5"/>
      <c r="F39" s="6">
        <f t="shared" si="0"/>
        <v>197552.61</v>
      </c>
      <c r="G39" s="9" t="s">
        <v>147</v>
      </c>
      <c r="H39" s="7" t="s">
        <v>90</v>
      </c>
      <c r="I39" s="4"/>
      <c r="J39" s="19"/>
      <c r="K39" s="16"/>
    </row>
    <row r="40" spans="1:11" x14ac:dyDescent="0.25">
      <c r="A40" s="15">
        <v>43258</v>
      </c>
      <c r="B40" s="4">
        <v>300087</v>
      </c>
      <c r="C40" s="4" t="s">
        <v>57</v>
      </c>
      <c r="D40" s="77">
        <v>2549.8200000000002</v>
      </c>
      <c r="E40" s="5"/>
      <c r="F40" s="6">
        <f t="shared" si="0"/>
        <v>195002.78999999998</v>
      </c>
      <c r="G40" s="9" t="s">
        <v>147</v>
      </c>
      <c r="H40" s="7" t="s">
        <v>85</v>
      </c>
      <c r="I40" s="4"/>
      <c r="J40" s="19"/>
      <c r="K40" s="16"/>
    </row>
    <row r="41" spans="1:11" x14ac:dyDescent="0.25">
      <c r="A41" s="15">
        <v>43259</v>
      </c>
      <c r="B41" s="4">
        <v>300089</v>
      </c>
      <c r="C41" s="4" t="s">
        <v>59</v>
      </c>
      <c r="D41" s="77">
        <v>2335.88</v>
      </c>
      <c r="E41" s="5"/>
      <c r="F41" s="6">
        <f t="shared" si="0"/>
        <v>192666.90999999997</v>
      </c>
      <c r="G41" s="9" t="s">
        <v>147</v>
      </c>
      <c r="H41" s="7" t="s">
        <v>81</v>
      </c>
      <c r="I41" s="4"/>
      <c r="J41" s="19"/>
      <c r="K41" s="16"/>
    </row>
    <row r="42" spans="1:11" x14ac:dyDescent="0.25">
      <c r="A42" s="15">
        <v>43259</v>
      </c>
      <c r="B42" s="4">
        <v>300076</v>
      </c>
      <c r="C42" s="4" t="s">
        <v>57</v>
      </c>
      <c r="D42" s="77">
        <v>2436.59</v>
      </c>
      <c r="E42" s="5"/>
      <c r="F42" s="6">
        <f t="shared" si="0"/>
        <v>190230.31999999998</v>
      </c>
      <c r="G42" s="9" t="s">
        <v>147</v>
      </c>
      <c r="H42" s="7" t="s">
        <v>107</v>
      </c>
      <c r="I42" s="4"/>
      <c r="J42" s="19"/>
      <c r="K42" s="16"/>
    </row>
    <row r="43" spans="1:11" x14ac:dyDescent="0.25">
      <c r="A43" s="15">
        <v>43259</v>
      </c>
      <c r="B43" s="4">
        <v>300085</v>
      </c>
      <c r="C43" s="4" t="s">
        <v>57</v>
      </c>
      <c r="D43" s="77">
        <v>2373.34</v>
      </c>
      <c r="E43" s="5"/>
      <c r="F43" s="6">
        <f t="shared" si="0"/>
        <v>187856.97999999998</v>
      </c>
      <c r="G43" s="9" t="s">
        <v>147</v>
      </c>
      <c r="H43" s="7" t="s">
        <v>96</v>
      </c>
      <c r="I43" s="4"/>
      <c r="J43" s="19"/>
      <c r="K43" s="16"/>
    </row>
    <row r="44" spans="1:11" x14ac:dyDescent="0.25">
      <c r="A44" s="15">
        <v>43259</v>
      </c>
      <c r="B44" s="4">
        <v>300078</v>
      </c>
      <c r="C44" s="4" t="s">
        <v>59</v>
      </c>
      <c r="D44" s="77">
        <v>625.6</v>
      </c>
      <c r="E44" s="5"/>
      <c r="F44" s="6">
        <f t="shared" si="0"/>
        <v>187231.37999999998</v>
      </c>
      <c r="G44" s="9" t="s">
        <v>147</v>
      </c>
      <c r="H44" s="7" t="s">
        <v>155</v>
      </c>
      <c r="I44" s="4"/>
      <c r="J44" s="19"/>
      <c r="K44" s="16"/>
    </row>
    <row r="45" spans="1:11" x14ac:dyDescent="0.25">
      <c r="A45" s="15">
        <v>43259</v>
      </c>
      <c r="B45" s="4">
        <v>300082</v>
      </c>
      <c r="C45" s="4" t="s">
        <v>57</v>
      </c>
      <c r="D45" s="77">
        <v>3455.07</v>
      </c>
      <c r="E45" s="5"/>
      <c r="F45" s="6">
        <f t="shared" si="0"/>
        <v>183776.30999999997</v>
      </c>
      <c r="G45" s="9" t="s">
        <v>147</v>
      </c>
      <c r="H45" s="7" t="s">
        <v>94</v>
      </c>
      <c r="I45" s="4"/>
      <c r="J45" s="19"/>
      <c r="K45" s="16"/>
    </row>
    <row r="46" spans="1:11" x14ac:dyDescent="0.25">
      <c r="A46" s="15">
        <v>43259</v>
      </c>
      <c r="B46" s="4">
        <v>727220</v>
      </c>
      <c r="C46" s="4" t="s">
        <v>60</v>
      </c>
      <c r="D46" s="77"/>
      <c r="E46" s="77">
        <v>15207.46</v>
      </c>
      <c r="F46" s="6">
        <f t="shared" si="0"/>
        <v>198983.76999999996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43259</v>
      </c>
      <c r="B47" s="4">
        <v>620313</v>
      </c>
      <c r="C47" s="4" t="s">
        <v>58</v>
      </c>
      <c r="D47" s="77">
        <v>189000</v>
      </c>
      <c r="E47" s="5"/>
      <c r="F47" s="6">
        <f t="shared" si="0"/>
        <v>9983.7699999999604</v>
      </c>
      <c r="G47" s="9" t="s">
        <v>148</v>
      </c>
      <c r="H47" s="7"/>
      <c r="I47" s="4"/>
      <c r="J47" s="19"/>
      <c r="K47" s="16"/>
    </row>
    <row r="48" spans="1:11" x14ac:dyDescent="0.25">
      <c r="A48" s="15">
        <v>43259</v>
      </c>
      <c r="B48" s="4">
        <v>300070</v>
      </c>
      <c r="C48" s="4" t="s">
        <v>57</v>
      </c>
      <c r="D48" s="77">
        <v>1256.21</v>
      </c>
      <c r="E48" s="5"/>
      <c r="F48" s="6">
        <f t="shared" si="0"/>
        <v>8727.5599999999613</v>
      </c>
      <c r="G48" s="9" t="s">
        <v>147</v>
      </c>
      <c r="H48" s="7" t="s">
        <v>99</v>
      </c>
      <c r="I48" s="4"/>
      <c r="J48" s="19"/>
      <c r="K48" s="16"/>
    </row>
    <row r="49" spans="1:11" x14ac:dyDescent="0.25">
      <c r="A49" s="15">
        <v>43259</v>
      </c>
      <c r="B49" s="4">
        <v>300091</v>
      </c>
      <c r="C49" s="4" t="s">
        <v>57</v>
      </c>
      <c r="D49" s="77">
        <v>2353.6</v>
      </c>
      <c r="E49" s="5"/>
      <c r="F49" s="6">
        <f t="shared" si="0"/>
        <v>6373.9599999999609</v>
      </c>
      <c r="G49" s="9" t="s">
        <v>147</v>
      </c>
      <c r="H49" s="7" t="s">
        <v>83</v>
      </c>
      <c r="I49" s="4"/>
      <c r="J49" s="19"/>
      <c r="K49" s="16"/>
    </row>
    <row r="50" spans="1:11" x14ac:dyDescent="0.25">
      <c r="A50" s="15">
        <v>43259</v>
      </c>
      <c r="B50" s="4">
        <v>300096</v>
      </c>
      <c r="C50" s="4" t="s">
        <v>57</v>
      </c>
      <c r="D50" s="77">
        <v>921.97</v>
      </c>
      <c r="E50" s="5"/>
      <c r="F50" s="6">
        <f t="shared" si="0"/>
        <v>5451.9899999999607</v>
      </c>
      <c r="G50" s="9" t="s">
        <v>147</v>
      </c>
      <c r="H50" s="7" t="s">
        <v>156</v>
      </c>
      <c r="I50" s="4"/>
      <c r="J50" s="19"/>
      <c r="K50" s="16"/>
    </row>
    <row r="51" spans="1:11" x14ac:dyDescent="0.25">
      <c r="A51" s="15">
        <v>43259</v>
      </c>
      <c r="B51" s="4">
        <v>300061</v>
      </c>
      <c r="C51" s="4" t="s">
        <v>59</v>
      </c>
      <c r="D51" s="77">
        <v>2465.0300000000002</v>
      </c>
      <c r="E51" s="5"/>
      <c r="F51" s="6">
        <f t="shared" si="0"/>
        <v>2986.9599999999605</v>
      </c>
      <c r="G51" s="9" t="s">
        <v>147</v>
      </c>
      <c r="H51" s="7" t="s">
        <v>157</v>
      </c>
      <c r="I51" s="4"/>
      <c r="J51" s="19"/>
      <c r="K51" s="16"/>
    </row>
    <row r="52" spans="1:11" x14ac:dyDescent="0.25">
      <c r="A52" s="15">
        <v>43259</v>
      </c>
      <c r="B52" s="4">
        <v>300068</v>
      </c>
      <c r="C52" s="4" t="s">
        <v>57</v>
      </c>
      <c r="D52" s="77">
        <v>2986.96</v>
      </c>
      <c r="E52" s="5"/>
      <c r="F52" s="6">
        <f t="shared" si="0"/>
        <v>-3.9563019527122378E-11</v>
      </c>
      <c r="G52" s="9" t="s">
        <v>147</v>
      </c>
      <c r="H52" s="7" t="s">
        <v>115</v>
      </c>
      <c r="I52" s="4"/>
      <c r="J52" s="19"/>
      <c r="K52" s="16"/>
    </row>
    <row r="53" spans="1:11" x14ac:dyDescent="0.25">
      <c r="A53" s="15">
        <v>43262</v>
      </c>
      <c r="B53" s="4">
        <v>300095</v>
      </c>
      <c r="C53" s="4" t="s">
        <v>57</v>
      </c>
      <c r="D53" s="77">
        <v>1256.21</v>
      </c>
      <c r="E53" s="5"/>
      <c r="F53" s="6">
        <f t="shared" si="0"/>
        <v>-1256.2100000000396</v>
      </c>
      <c r="G53" s="9" t="s">
        <v>147</v>
      </c>
      <c r="H53" s="7" t="s">
        <v>111</v>
      </c>
      <c r="I53" s="4"/>
      <c r="J53" s="19"/>
      <c r="K53" s="16"/>
    </row>
    <row r="54" spans="1:11" x14ac:dyDescent="0.25">
      <c r="A54" s="15">
        <v>43262</v>
      </c>
      <c r="B54" s="4">
        <v>727220</v>
      </c>
      <c r="C54" s="4" t="s">
        <v>60</v>
      </c>
      <c r="D54" s="77"/>
      <c r="E54" s="77">
        <v>3622.19</v>
      </c>
      <c r="F54" s="6">
        <f t="shared" si="0"/>
        <v>2365.9799999999605</v>
      </c>
      <c r="G54" s="9" t="s">
        <v>144</v>
      </c>
      <c r="H54" s="7"/>
      <c r="I54" s="4"/>
      <c r="J54" s="19"/>
      <c r="K54" s="16"/>
    </row>
    <row r="55" spans="1:11" x14ac:dyDescent="0.25">
      <c r="A55" s="15">
        <v>43262</v>
      </c>
      <c r="B55" s="4">
        <v>300080</v>
      </c>
      <c r="C55" s="4" t="s">
        <v>57</v>
      </c>
      <c r="D55" s="77">
        <v>2365.98</v>
      </c>
      <c r="E55" s="5"/>
      <c r="F55" s="6">
        <f t="shared" si="0"/>
        <v>-3.9563019527122378E-11</v>
      </c>
      <c r="G55" s="9" t="s">
        <v>147</v>
      </c>
      <c r="H55" s="7" t="s">
        <v>87</v>
      </c>
      <c r="I55" s="4"/>
      <c r="J55" s="19"/>
      <c r="K55" s="16"/>
    </row>
    <row r="56" spans="1:11" x14ac:dyDescent="0.25">
      <c r="A56" s="15">
        <v>43263</v>
      </c>
      <c r="B56" s="4">
        <v>727220</v>
      </c>
      <c r="C56" s="4" t="s">
        <v>60</v>
      </c>
      <c r="D56" s="77"/>
      <c r="E56" s="77">
        <v>405.22</v>
      </c>
      <c r="F56" s="6">
        <f t="shared" si="0"/>
        <v>405.21999999996046</v>
      </c>
      <c r="G56" s="9" t="s">
        <v>144</v>
      </c>
      <c r="H56" s="7"/>
      <c r="I56" s="4"/>
      <c r="J56" s="19"/>
      <c r="K56" s="16"/>
    </row>
    <row r="57" spans="1:11" x14ac:dyDescent="0.25">
      <c r="A57" s="15">
        <v>43263</v>
      </c>
      <c r="B57" s="4">
        <v>300065</v>
      </c>
      <c r="C57" s="4" t="s">
        <v>57</v>
      </c>
      <c r="D57" s="77">
        <v>405.22</v>
      </c>
      <c r="E57" s="5"/>
      <c r="F57" s="6">
        <f t="shared" si="0"/>
        <v>-3.9563019527122378E-11</v>
      </c>
      <c r="G57" s="9" t="s">
        <v>147</v>
      </c>
      <c r="H57" s="7" t="s">
        <v>158</v>
      </c>
      <c r="I57" s="4"/>
      <c r="J57" s="19"/>
      <c r="K57" s="16"/>
    </row>
    <row r="58" spans="1:11" x14ac:dyDescent="0.25">
      <c r="A58" s="15">
        <v>43265</v>
      </c>
      <c r="B58" s="4">
        <v>300063</v>
      </c>
      <c r="C58" s="4" t="s">
        <v>57</v>
      </c>
      <c r="D58" s="77">
        <v>1232.45</v>
      </c>
      <c r="E58" s="5"/>
      <c r="F58" s="6">
        <f t="shared" si="0"/>
        <v>-1232.4500000000396</v>
      </c>
      <c r="G58" s="9" t="s">
        <v>147</v>
      </c>
      <c r="H58" s="7" t="s">
        <v>117</v>
      </c>
      <c r="I58" s="4"/>
      <c r="J58" s="19"/>
      <c r="K58" s="16"/>
    </row>
    <row r="59" spans="1:11" x14ac:dyDescent="0.25">
      <c r="A59" s="15">
        <v>43265</v>
      </c>
      <c r="B59" s="4">
        <v>727220</v>
      </c>
      <c r="C59" s="4" t="s">
        <v>60</v>
      </c>
      <c r="D59" s="77"/>
      <c r="E59" s="77">
        <v>5205.3</v>
      </c>
      <c r="F59" s="6">
        <f t="shared" si="0"/>
        <v>3972.8499999999603</v>
      </c>
      <c r="G59" s="9" t="s">
        <v>144</v>
      </c>
      <c r="H59" s="7"/>
      <c r="I59" s="4"/>
      <c r="J59" s="19"/>
      <c r="K59" s="16"/>
    </row>
    <row r="60" spans="1:11" x14ac:dyDescent="0.25">
      <c r="A60" s="15">
        <v>43265</v>
      </c>
      <c r="B60" s="4">
        <v>300086</v>
      </c>
      <c r="C60" s="4" t="s">
        <v>57</v>
      </c>
      <c r="D60" s="77">
        <v>1172.6400000000001</v>
      </c>
      <c r="E60" s="5"/>
      <c r="F60" s="6">
        <f t="shared" si="0"/>
        <v>2800.20999999996</v>
      </c>
      <c r="G60" s="9" t="s">
        <v>147</v>
      </c>
      <c r="H60" s="7" t="s">
        <v>118</v>
      </c>
      <c r="I60" s="4"/>
      <c r="J60" s="19"/>
      <c r="K60" s="16"/>
    </row>
    <row r="61" spans="1:11" x14ac:dyDescent="0.25">
      <c r="A61" s="15">
        <v>43265</v>
      </c>
      <c r="B61" s="4">
        <v>300090</v>
      </c>
      <c r="C61" s="4" t="s">
        <v>57</v>
      </c>
      <c r="D61" s="77">
        <v>1544</v>
      </c>
      <c r="E61" s="5"/>
      <c r="F61" s="6">
        <f t="shared" si="0"/>
        <v>1256.20999999996</v>
      </c>
      <c r="G61" s="9" t="s">
        <v>147</v>
      </c>
      <c r="H61" s="7" t="s">
        <v>78</v>
      </c>
      <c r="I61" s="4"/>
      <c r="J61" s="19"/>
      <c r="K61" s="16"/>
    </row>
    <row r="62" spans="1:11" x14ac:dyDescent="0.25">
      <c r="A62" s="15">
        <v>43265</v>
      </c>
      <c r="B62" s="4">
        <v>300064</v>
      </c>
      <c r="C62" s="4" t="s">
        <v>57</v>
      </c>
      <c r="D62" s="77">
        <v>1256.21</v>
      </c>
      <c r="E62" s="5"/>
      <c r="F62" s="6">
        <f t="shared" si="0"/>
        <v>-4.0017766878008842E-11</v>
      </c>
      <c r="G62" s="9" t="s">
        <v>147</v>
      </c>
      <c r="H62" s="7" t="s">
        <v>98</v>
      </c>
      <c r="I62" s="4"/>
      <c r="J62" s="19"/>
      <c r="K62" s="16"/>
    </row>
    <row r="63" spans="1:11" x14ac:dyDescent="0.25">
      <c r="A63" s="15">
        <v>43270</v>
      </c>
      <c r="B63" s="4">
        <v>124319</v>
      </c>
      <c r="C63" s="4" t="s">
        <v>32</v>
      </c>
      <c r="D63" s="77">
        <v>9.5</v>
      </c>
      <c r="E63" s="5"/>
      <c r="F63" s="6">
        <f t="shared" si="0"/>
        <v>-9.5000000000400178</v>
      </c>
      <c r="G63" s="9" t="s">
        <v>72</v>
      </c>
      <c r="H63" s="7"/>
      <c r="I63" s="4"/>
      <c r="J63" s="19"/>
      <c r="K63" s="16"/>
    </row>
    <row r="64" spans="1:11" x14ac:dyDescent="0.25">
      <c r="A64" s="15">
        <v>43270</v>
      </c>
      <c r="B64" s="4">
        <v>125177</v>
      </c>
      <c r="C64" s="4" t="s">
        <v>32</v>
      </c>
      <c r="D64" s="77">
        <v>9.5</v>
      </c>
      <c r="E64" s="5"/>
      <c r="F64" s="6">
        <f t="shared" si="0"/>
        <v>-19.000000000040018</v>
      </c>
      <c r="G64" s="9" t="s">
        <v>72</v>
      </c>
      <c r="H64" s="7"/>
      <c r="I64" s="4"/>
      <c r="J64" s="19"/>
      <c r="K64" s="16"/>
    </row>
    <row r="65" spans="1:11" x14ac:dyDescent="0.25">
      <c r="A65" s="15">
        <v>43270</v>
      </c>
      <c r="B65" s="4">
        <v>727220</v>
      </c>
      <c r="C65" s="4" t="s">
        <v>60</v>
      </c>
      <c r="D65" s="77"/>
      <c r="E65" s="77">
        <v>78239.25</v>
      </c>
      <c r="F65" s="6">
        <f t="shared" si="0"/>
        <v>78220.249999999956</v>
      </c>
      <c r="G65" s="9" t="s">
        <v>144</v>
      </c>
      <c r="H65" s="7"/>
      <c r="I65" s="4"/>
      <c r="J65" s="19"/>
      <c r="K65" s="16"/>
    </row>
    <row r="66" spans="1:11" x14ac:dyDescent="0.25">
      <c r="A66" s="15">
        <v>43270</v>
      </c>
      <c r="B66" s="4">
        <v>124626</v>
      </c>
      <c r="C66" s="4" t="s">
        <v>32</v>
      </c>
      <c r="D66" s="77">
        <v>9.5</v>
      </c>
      <c r="E66" s="5"/>
      <c r="F66" s="6">
        <f t="shared" si="0"/>
        <v>78210.749999999956</v>
      </c>
      <c r="G66" s="9" t="s">
        <v>72</v>
      </c>
      <c r="H66" s="7"/>
      <c r="I66" s="4"/>
      <c r="J66" s="19"/>
      <c r="K66" s="16"/>
    </row>
    <row r="67" spans="1:11" x14ac:dyDescent="0.25">
      <c r="A67" s="15">
        <v>43270</v>
      </c>
      <c r="B67" s="4">
        <v>124489</v>
      </c>
      <c r="C67" s="4" t="s">
        <v>32</v>
      </c>
      <c r="D67" s="77">
        <v>9.5</v>
      </c>
      <c r="E67" s="5"/>
      <c r="F67" s="6">
        <f t="shared" si="0"/>
        <v>78201.249999999956</v>
      </c>
      <c r="G67" s="9" t="s">
        <v>72</v>
      </c>
      <c r="H67" s="7"/>
      <c r="I67" s="4"/>
      <c r="J67" s="19"/>
      <c r="K67" s="16"/>
    </row>
    <row r="68" spans="1:11" x14ac:dyDescent="0.25">
      <c r="A68" s="15">
        <v>43270</v>
      </c>
      <c r="B68" s="4">
        <v>125177</v>
      </c>
      <c r="C68" s="4" t="s">
        <v>55</v>
      </c>
      <c r="D68" s="77">
        <v>2160</v>
      </c>
      <c r="E68" s="5"/>
      <c r="F68" s="6">
        <f t="shared" si="0"/>
        <v>76041.249999999956</v>
      </c>
      <c r="G68" s="9" t="s">
        <v>34</v>
      </c>
      <c r="H68" s="7" t="s">
        <v>132</v>
      </c>
      <c r="I68" s="4">
        <v>1127</v>
      </c>
      <c r="J68" s="19">
        <v>2</v>
      </c>
      <c r="K68" s="16">
        <v>43265</v>
      </c>
    </row>
    <row r="69" spans="1:11" x14ac:dyDescent="0.25">
      <c r="A69" s="15">
        <v>43270</v>
      </c>
      <c r="B69" s="4">
        <v>124988</v>
      </c>
      <c r="C69" s="4" t="s">
        <v>55</v>
      </c>
      <c r="D69" s="77">
        <v>19877.43</v>
      </c>
      <c r="E69" s="5"/>
      <c r="F69" s="6">
        <f t="shared" si="0"/>
        <v>56163.819999999956</v>
      </c>
      <c r="G69" s="9" t="s">
        <v>145</v>
      </c>
      <c r="H69" s="7" t="s">
        <v>61</v>
      </c>
      <c r="I69" s="4">
        <v>7</v>
      </c>
      <c r="J69" s="19">
        <v>3</v>
      </c>
      <c r="K69" s="16">
        <v>43264</v>
      </c>
    </row>
    <row r="70" spans="1:11" x14ac:dyDescent="0.25">
      <c r="A70" s="15">
        <v>43270</v>
      </c>
      <c r="B70" s="4">
        <v>124319</v>
      </c>
      <c r="C70" s="4" t="s">
        <v>55</v>
      </c>
      <c r="D70" s="77">
        <v>17760</v>
      </c>
      <c r="E70" s="5"/>
      <c r="F70" s="6">
        <f t="shared" si="0"/>
        <v>38403.819999999956</v>
      </c>
      <c r="G70" s="9" t="s">
        <v>145</v>
      </c>
      <c r="H70" s="7" t="s">
        <v>127</v>
      </c>
      <c r="I70" s="4">
        <v>42</v>
      </c>
      <c r="J70" s="19">
        <v>3</v>
      </c>
      <c r="K70" s="16">
        <v>43269</v>
      </c>
    </row>
    <row r="71" spans="1:11" x14ac:dyDescent="0.25">
      <c r="A71" s="15">
        <v>43270</v>
      </c>
      <c r="B71" s="4">
        <v>124626</v>
      </c>
      <c r="C71" s="4" t="s">
        <v>55</v>
      </c>
      <c r="D71" s="77">
        <v>22824.32</v>
      </c>
      <c r="E71" s="5"/>
      <c r="F71" s="6">
        <f t="shared" si="0"/>
        <v>15579.499999999956</v>
      </c>
      <c r="G71" s="9" t="s">
        <v>145</v>
      </c>
      <c r="H71" s="7" t="s">
        <v>119</v>
      </c>
      <c r="I71" s="4">
        <v>5</v>
      </c>
      <c r="J71" s="19">
        <v>3</v>
      </c>
      <c r="K71" s="16">
        <v>43266</v>
      </c>
    </row>
    <row r="72" spans="1:11" x14ac:dyDescent="0.25">
      <c r="A72" s="15">
        <v>43270</v>
      </c>
      <c r="B72" s="4">
        <v>124489</v>
      </c>
      <c r="C72" s="4" t="s">
        <v>55</v>
      </c>
      <c r="D72" s="77">
        <v>15570</v>
      </c>
      <c r="E72" s="5"/>
      <c r="F72" s="6">
        <f t="shared" si="0"/>
        <v>9.4999999999563443</v>
      </c>
      <c r="G72" s="9" t="s">
        <v>145</v>
      </c>
      <c r="H72" s="7" t="s">
        <v>128</v>
      </c>
      <c r="I72" s="4">
        <v>10</v>
      </c>
      <c r="J72" s="19">
        <v>3</v>
      </c>
      <c r="K72" s="16">
        <v>43269</v>
      </c>
    </row>
    <row r="73" spans="1:11" x14ac:dyDescent="0.25">
      <c r="A73" s="15">
        <v>43270</v>
      </c>
      <c r="B73" s="4">
        <v>124988</v>
      </c>
      <c r="C73" s="4" t="s">
        <v>32</v>
      </c>
      <c r="D73" s="77">
        <v>9.5</v>
      </c>
      <c r="E73" s="5"/>
      <c r="F73" s="6">
        <f t="shared" si="0"/>
        <v>-4.3655745685100555E-11</v>
      </c>
      <c r="G73" s="9" t="s">
        <v>72</v>
      </c>
      <c r="H73" s="7"/>
      <c r="I73" s="4"/>
      <c r="J73" s="19"/>
      <c r="K73" s="16"/>
    </row>
    <row r="74" spans="1:11" x14ac:dyDescent="0.25">
      <c r="A74" s="15">
        <v>43271</v>
      </c>
      <c r="B74" s="4">
        <v>493583</v>
      </c>
      <c r="C74" s="4" t="s">
        <v>53</v>
      </c>
      <c r="D74" s="77">
        <v>885.84</v>
      </c>
      <c r="E74" s="5"/>
      <c r="F74" s="6">
        <f t="shared" si="0"/>
        <v>-885.84000000004369</v>
      </c>
      <c r="G74" s="9" t="s">
        <v>31</v>
      </c>
      <c r="H74" s="7" t="s">
        <v>159</v>
      </c>
      <c r="I74" s="4">
        <v>29</v>
      </c>
      <c r="J74" s="19">
        <v>1</v>
      </c>
      <c r="K74" s="16"/>
    </row>
    <row r="75" spans="1:11" x14ac:dyDescent="0.25">
      <c r="A75" s="15">
        <v>43271</v>
      </c>
      <c r="B75" s="4">
        <v>498288</v>
      </c>
      <c r="C75" s="4" t="s">
        <v>53</v>
      </c>
      <c r="D75" s="77">
        <v>203.62</v>
      </c>
      <c r="E75" s="5"/>
      <c r="F75" s="6">
        <f t="shared" si="0"/>
        <v>-1089.4600000000437</v>
      </c>
      <c r="G75" s="9" t="s">
        <v>43</v>
      </c>
      <c r="H75" s="7" t="s">
        <v>134</v>
      </c>
      <c r="I75" s="4">
        <v>60</v>
      </c>
      <c r="J75" s="19">
        <v>1</v>
      </c>
      <c r="K75" s="16"/>
    </row>
    <row r="76" spans="1:11" x14ac:dyDescent="0.25">
      <c r="A76" s="15">
        <v>43271</v>
      </c>
      <c r="B76" s="4">
        <v>498050</v>
      </c>
      <c r="C76" s="4" t="s">
        <v>53</v>
      </c>
      <c r="D76" s="77">
        <v>2856.96</v>
      </c>
      <c r="E76" s="5"/>
      <c r="F76" s="6">
        <f t="shared" ref="F76:F85" si="1">F75-D76+E76</f>
        <v>-3946.4200000000437</v>
      </c>
      <c r="G76" s="9" t="s">
        <v>43</v>
      </c>
      <c r="H76" s="7" t="s">
        <v>134</v>
      </c>
      <c r="I76" s="4">
        <v>57</v>
      </c>
      <c r="J76" s="19">
        <v>1</v>
      </c>
      <c r="K76" s="16"/>
    </row>
    <row r="77" spans="1:11" x14ac:dyDescent="0.25">
      <c r="A77" s="15">
        <v>43271</v>
      </c>
      <c r="B77" s="4">
        <v>497780</v>
      </c>
      <c r="C77" s="4" t="s">
        <v>53</v>
      </c>
      <c r="D77" s="77">
        <v>921.6</v>
      </c>
      <c r="E77" s="5"/>
      <c r="F77" s="6">
        <f t="shared" si="1"/>
        <v>-4868.0200000000441</v>
      </c>
      <c r="G77" s="9" t="s">
        <v>31</v>
      </c>
      <c r="H77" s="7" t="s">
        <v>133</v>
      </c>
      <c r="I77" s="4">
        <v>56</v>
      </c>
      <c r="J77" s="19">
        <v>1</v>
      </c>
      <c r="K77" s="16"/>
    </row>
    <row r="78" spans="1:11" x14ac:dyDescent="0.25">
      <c r="A78" s="15">
        <v>43271</v>
      </c>
      <c r="B78" s="4">
        <v>895016</v>
      </c>
      <c r="C78" s="4" t="s">
        <v>54</v>
      </c>
      <c r="D78" s="77">
        <v>8793.0300000000007</v>
      </c>
      <c r="E78" s="5"/>
      <c r="F78" s="6">
        <f t="shared" si="1"/>
        <v>-13661.050000000045</v>
      </c>
      <c r="G78" s="9" t="s">
        <v>29</v>
      </c>
      <c r="H78" s="7" t="s">
        <v>116</v>
      </c>
      <c r="I78" s="4">
        <v>1</v>
      </c>
      <c r="J78" s="19">
        <v>1</v>
      </c>
      <c r="K78" s="16"/>
    </row>
    <row r="79" spans="1:11" x14ac:dyDescent="0.25">
      <c r="A79" s="15">
        <v>43271</v>
      </c>
      <c r="B79" s="4">
        <v>429283</v>
      </c>
      <c r="C79" s="4" t="s">
        <v>52</v>
      </c>
      <c r="D79" s="77">
        <v>515.9</v>
      </c>
      <c r="E79" s="5"/>
      <c r="F79" s="6">
        <f t="shared" si="1"/>
        <v>-14176.950000000044</v>
      </c>
      <c r="G79" s="9" t="s">
        <v>149</v>
      </c>
      <c r="H79" s="7" t="s">
        <v>160</v>
      </c>
      <c r="I79" s="4">
        <v>1169101</v>
      </c>
      <c r="J79" s="19">
        <v>1</v>
      </c>
      <c r="K79" s="16"/>
    </row>
    <row r="80" spans="1:11" x14ac:dyDescent="0.25">
      <c r="A80" s="15">
        <v>43271</v>
      </c>
      <c r="B80" s="4">
        <v>727220</v>
      </c>
      <c r="C80" s="4" t="s">
        <v>60</v>
      </c>
      <c r="D80" s="77"/>
      <c r="E80" s="77">
        <v>14176.95</v>
      </c>
      <c r="F80" s="6">
        <f t="shared" si="1"/>
        <v>-4.3655745685100555E-11</v>
      </c>
      <c r="G80" s="9" t="s">
        <v>144</v>
      </c>
      <c r="H80" s="7"/>
      <c r="I80" s="4"/>
      <c r="J80" s="19"/>
      <c r="K80" s="16"/>
    </row>
    <row r="81" spans="1:11" x14ac:dyDescent="0.25">
      <c r="A81" s="15">
        <v>43276</v>
      </c>
      <c r="B81" s="4">
        <v>727220</v>
      </c>
      <c r="C81" s="4" t="s">
        <v>60</v>
      </c>
      <c r="D81" s="77"/>
      <c r="E81" s="77">
        <v>42</v>
      </c>
      <c r="F81" s="6">
        <f t="shared" si="1"/>
        <v>41.999999999956344</v>
      </c>
      <c r="G81" s="9" t="s">
        <v>144</v>
      </c>
      <c r="H81" s="7"/>
      <c r="I81" s="4"/>
      <c r="J81" s="19"/>
      <c r="K81" s="16"/>
    </row>
    <row r="82" spans="1:11" x14ac:dyDescent="0.25">
      <c r="A82" s="15">
        <v>43276</v>
      </c>
      <c r="B82" s="4">
        <v>0</v>
      </c>
      <c r="C82" s="4" t="s">
        <v>71</v>
      </c>
      <c r="D82" s="77">
        <v>42</v>
      </c>
      <c r="E82" s="5"/>
      <c r="F82" s="6">
        <f t="shared" si="1"/>
        <v>-4.3655745685100555E-11</v>
      </c>
      <c r="G82" s="9" t="s">
        <v>72</v>
      </c>
      <c r="H82" s="7"/>
      <c r="I82" s="4"/>
      <c r="J82" s="19"/>
      <c r="K82" s="16"/>
    </row>
    <row r="83" spans="1:11" x14ac:dyDescent="0.25">
      <c r="A83" s="15">
        <v>43280</v>
      </c>
      <c r="B83" s="4">
        <v>521894</v>
      </c>
      <c r="C83" s="4" t="s">
        <v>47</v>
      </c>
      <c r="D83" s="77">
        <v>8452.4699999999993</v>
      </c>
      <c r="E83" s="5"/>
      <c r="F83" s="6">
        <f t="shared" si="1"/>
        <v>-8452.470000000043</v>
      </c>
      <c r="G83" s="9" t="s">
        <v>150</v>
      </c>
      <c r="H83" s="7"/>
      <c r="I83" s="4"/>
      <c r="J83" s="19"/>
      <c r="K83" s="16"/>
    </row>
    <row r="84" spans="1:11" x14ac:dyDescent="0.25">
      <c r="A84" s="15">
        <v>43280</v>
      </c>
      <c r="B84" s="4">
        <v>727220</v>
      </c>
      <c r="C84" s="4" t="s">
        <v>60</v>
      </c>
      <c r="D84" s="77"/>
      <c r="E84" s="77">
        <v>8453.4699999999993</v>
      </c>
      <c r="F84" s="6">
        <f t="shared" si="1"/>
        <v>0.99999999995634425</v>
      </c>
      <c r="G84" s="9" t="s">
        <v>144</v>
      </c>
      <c r="H84" s="7"/>
      <c r="I84" s="4"/>
      <c r="J84" s="19"/>
      <c r="K84" s="16"/>
    </row>
    <row r="85" spans="1:11" x14ac:dyDescent="0.25">
      <c r="A85" s="15">
        <v>43280</v>
      </c>
      <c r="B85" s="4">
        <v>140</v>
      </c>
      <c r="C85" s="4" t="s">
        <v>67</v>
      </c>
      <c r="D85" s="77">
        <v>1</v>
      </c>
      <c r="E85" s="5"/>
      <c r="F85" s="6">
        <f t="shared" si="1"/>
        <v>-4.3655745685100555E-11</v>
      </c>
      <c r="G85" s="9" t="s">
        <v>72</v>
      </c>
      <c r="H85" s="7"/>
      <c r="I85" s="4"/>
      <c r="J85" s="19"/>
      <c r="K85" s="16"/>
    </row>
    <row r="86" spans="1:11" x14ac:dyDescent="0.25">
      <c r="A86" s="15"/>
      <c r="B86" s="4"/>
      <c r="C86" s="4"/>
      <c r="D86" s="77"/>
      <c r="E86" s="5"/>
      <c r="F86" s="6"/>
      <c r="G86" s="9"/>
      <c r="H86" s="7"/>
      <c r="I86" s="4"/>
      <c r="J86" s="19"/>
      <c r="K86" s="16"/>
    </row>
    <row r="87" spans="1:11" x14ac:dyDescent="0.25">
      <c r="A87" s="15"/>
      <c r="B87" s="4"/>
      <c r="C87" s="4"/>
      <c r="D87" s="77"/>
      <c r="E87" s="5"/>
      <c r="F87" s="6"/>
      <c r="G87" s="9"/>
      <c r="H87" s="7"/>
      <c r="I87" s="4"/>
      <c r="J87" s="19"/>
      <c r="K87" s="16"/>
    </row>
    <row r="88" spans="1:11" ht="15.75" thickBot="1" x14ac:dyDescent="0.3">
      <c r="A88" s="152" t="s">
        <v>12</v>
      </c>
      <c r="B88" s="153"/>
      <c r="C88" s="21"/>
      <c r="D88" s="78">
        <f>SUM(D10:D87)</f>
        <v>375419.09000000008</v>
      </c>
      <c r="E88" s="40">
        <f>SUM(E10:E87)</f>
        <v>375419.08999999997</v>
      </c>
      <c r="F88" s="22">
        <f>F9-D88+E88</f>
        <v>0</v>
      </c>
      <c r="G88" s="10"/>
      <c r="H88" s="18"/>
      <c r="I88" s="17"/>
      <c r="J88" s="20"/>
      <c r="K88" s="25"/>
    </row>
    <row r="89" spans="1:11" x14ac:dyDescent="0.25">
      <c r="A89" s="38" t="s">
        <v>23</v>
      </c>
      <c r="B89" s="3"/>
      <c r="C89" s="3"/>
      <c r="D89" s="75"/>
      <c r="E89" s="3"/>
      <c r="F89" s="3"/>
      <c r="G89" s="3"/>
      <c r="H89" s="3"/>
      <c r="I89" s="3"/>
      <c r="J89" s="2"/>
      <c r="K89" s="24"/>
    </row>
    <row r="90" spans="1:11" x14ac:dyDescent="0.25">
      <c r="A90" s="38"/>
      <c r="B90" s="3"/>
      <c r="C90" s="3"/>
      <c r="D90" s="75"/>
      <c r="E90" s="3"/>
      <c r="F90" s="3"/>
      <c r="G90" s="3"/>
      <c r="H90" s="3"/>
      <c r="I90" s="3"/>
      <c r="J90" s="2"/>
      <c r="K90" s="24"/>
    </row>
    <row r="91" spans="1:11" x14ac:dyDescent="0.25">
      <c r="A91" s="38"/>
      <c r="B91" s="3"/>
      <c r="C91" s="3"/>
      <c r="D91" s="75"/>
      <c r="E91" s="3"/>
      <c r="F91" s="3"/>
      <c r="G91" s="3"/>
      <c r="H91" s="3"/>
      <c r="I91" s="3"/>
      <c r="J91" s="2"/>
      <c r="K91" s="24"/>
    </row>
    <row r="93" spans="1:11" ht="46.5" customHeight="1" x14ac:dyDescent="0.25">
      <c r="A93" s="149" t="s">
        <v>123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</row>
    <row r="94" spans="1:11" ht="18" customHeight="1" x14ac:dyDescent="0.25"/>
    <row r="95" spans="1:11" ht="18" customHeight="1" x14ac:dyDescent="0.3">
      <c r="A95" s="150" t="s">
        <v>164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1:11" x14ac:dyDescent="0.25">
      <c r="A96" s="3"/>
      <c r="B96" s="3"/>
      <c r="C96" s="3"/>
      <c r="D96" s="75"/>
      <c r="E96" s="3"/>
      <c r="F96" s="3"/>
      <c r="G96" s="3"/>
      <c r="H96" s="3"/>
      <c r="I96" s="3"/>
      <c r="J96" s="2"/>
      <c r="K96" s="24"/>
    </row>
    <row r="97" spans="1:11" x14ac:dyDescent="0.25">
      <c r="A97" s="154" t="s">
        <v>21</v>
      </c>
      <c r="B97" s="155"/>
      <c r="C97" s="155"/>
      <c r="D97" s="155"/>
      <c r="E97" s="156"/>
      <c r="F97" s="3"/>
      <c r="G97" s="157" t="s">
        <v>20</v>
      </c>
      <c r="H97" s="157"/>
      <c r="I97" s="157"/>
      <c r="J97" s="157"/>
      <c r="K97" s="24"/>
    </row>
    <row r="98" spans="1:11" x14ac:dyDescent="0.25">
      <c r="A98" s="28" t="s">
        <v>148</v>
      </c>
      <c r="B98" s="44"/>
      <c r="C98" s="44"/>
      <c r="D98" s="79"/>
      <c r="E98" s="33">
        <f t="shared" ref="E98:E134" si="2">SUMIF($G$8:$G$87,A98,$D$8:$D$87)</f>
        <v>189000</v>
      </c>
      <c r="F98" s="3"/>
      <c r="G98" s="62" t="s">
        <v>146</v>
      </c>
      <c r="H98" s="26"/>
      <c r="I98" s="158">
        <f>SUMIF($G$8:$G$87,G98,$E$8:$E$87)</f>
        <v>249997.75</v>
      </c>
      <c r="J98" s="159"/>
      <c r="K98" s="24"/>
    </row>
    <row r="99" spans="1:11" x14ac:dyDescent="0.25">
      <c r="A99" s="27" t="s">
        <v>136</v>
      </c>
      <c r="B99" s="63"/>
      <c r="C99" s="63"/>
      <c r="D99" s="80"/>
      <c r="E99" s="29">
        <f t="shared" si="2"/>
        <v>0</v>
      </c>
      <c r="F99" s="3"/>
      <c r="G99" s="160" t="s">
        <v>144</v>
      </c>
      <c r="H99" s="161"/>
      <c r="I99" s="158">
        <f>SUMIF($G$8:$G$87,G99,$E$8:$E$87)</f>
        <v>125421.34</v>
      </c>
      <c r="J99" s="159"/>
      <c r="K99" s="24"/>
    </row>
    <row r="100" spans="1:11" x14ac:dyDescent="0.25">
      <c r="A100" s="27" t="s">
        <v>25</v>
      </c>
      <c r="B100" s="63"/>
      <c r="C100" s="63"/>
      <c r="D100" s="80"/>
      <c r="E100" s="29">
        <f t="shared" si="2"/>
        <v>0</v>
      </c>
      <c r="F100" s="3"/>
      <c r="G100" s="160" t="s">
        <v>121</v>
      </c>
      <c r="H100" s="161"/>
      <c r="I100" s="158">
        <f>SUMIF($G$8:$G$87,G100,$E$8:$E$87)</f>
        <v>0</v>
      </c>
      <c r="J100" s="159"/>
      <c r="K100" s="24"/>
    </row>
    <row r="101" spans="1:11" x14ac:dyDescent="0.25">
      <c r="A101" s="27" t="s">
        <v>147</v>
      </c>
      <c r="B101" s="63"/>
      <c r="C101" s="63"/>
      <c r="D101" s="80"/>
      <c r="E101" s="29">
        <f t="shared" si="2"/>
        <v>85437.920000000027</v>
      </c>
      <c r="F101" s="3"/>
      <c r="G101" s="160" t="s">
        <v>137</v>
      </c>
      <c r="H101" s="161"/>
      <c r="I101" s="158">
        <f>SUMIF($G$8:$G$87,G101,$E$8:$E$87)</f>
        <v>0</v>
      </c>
      <c r="J101" s="159"/>
      <c r="K101" s="24"/>
    </row>
    <row r="102" spans="1:11" x14ac:dyDescent="0.25">
      <c r="A102" s="27" t="s">
        <v>29</v>
      </c>
      <c r="B102" s="63"/>
      <c r="C102" s="63"/>
      <c r="D102" s="80"/>
      <c r="E102" s="29">
        <f t="shared" si="2"/>
        <v>8793.0300000000007</v>
      </c>
      <c r="F102" s="3"/>
      <c r="G102" s="62"/>
      <c r="H102" s="26"/>
      <c r="I102" s="158">
        <f>SUMIF($G$8:$G$87,G102,$E$8:$E$87)</f>
        <v>0</v>
      </c>
      <c r="J102" s="159"/>
      <c r="K102" s="24"/>
    </row>
    <row r="103" spans="1:11" x14ac:dyDescent="0.25">
      <c r="A103" s="27" t="s">
        <v>31</v>
      </c>
      <c r="B103" s="63"/>
      <c r="C103" s="63"/>
      <c r="D103" s="80"/>
      <c r="E103" s="29">
        <f t="shared" si="2"/>
        <v>1807.44</v>
      </c>
      <c r="F103" s="3"/>
      <c r="G103" s="47" t="s">
        <v>22</v>
      </c>
      <c r="H103" s="48"/>
      <c r="I103" s="164">
        <f>SUM(I98:J102)</f>
        <v>375419.08999999997</v>
      </c>
      <c r="J103" s="165"/>
      <c r="K103" s="61">
        <f>E88-I103</f>
        <v>0</v>
      </c>
    </row>
    <row r="104" spans="1:11" x14ac:dyDescent="0.25">
      <c r="A104" s="27" t="s">
        <v>28</v>
      </c>
      <c r="B104" s="63"/>
      <c r="C104" s="63"/>
      <c r="D104" s="80"/>
      <c r="E104" s="29">
        <f t="shared" si="2"/>
        <v>0</v>
      </c>
      <c r="F104" s="3"/>
      <c r="G104" s="70"/>
      <c r="H104" s="45"/>
      <c r="I104" s="69"/>
      <c r="J104" s="71"/>
      <c r="K104" s="24"/>
    </row>
    <row r="105" spans="1:11" x14ac:dyDescent="0.25">
      <c r="A105" s="27" t="s">
        <v>149</v>
      </c>
      <c r="B105" s="63"/>
      <c r="C105" s="63"/>
      <c r="D105" s="80"/>
      <c r="E105" s="29">
        <f t="shared" si="2"/>
        <v>515.9</v>
      </c>
      <c r="F105" s="3"/>
      <c r="G105" s="36" t="s">
        <v>64</v>
      </c>
      <c r="H105" s="37"/>
      <c r="I105" s="66"/>
      <c r="J105" s="67"/>
    </row>
    <row r="106" spans="1:11" x14ac:dyDescent="0.25">
      <c r="A106" s="27" t="s">
        <v>50</v>
      </c>
      <c r="B106" s="63"/>
      <c r="C106" s="63"/>
      <c r="D106" s="80"/>
      <c r="E106" s="29">
        <f t="shared" si="2"/>
        <v>0</v>
      </c>
      <c r="F106" s="3"/>
      <c r="G106" s="90" t="s">
        <v>19</v>
      </c>
      <c r="H106" s="91"/>
      <c r="I106" s="158">
        <f>'CEF Maio 2018'!I128:J128</f>
        <v>76167.39</v>
      </c>
      <c r="J106" s="159"/>
    </row>
    <row r="107" spans="1:11" x14ac:dyDescent="0.25">
      <c r="A107" s="27" t="s">
        <v>150</v>
      </c>
      <c r="B107" s="63"/>
      <c r="C107" s="63"/>
      <c r="D107" s="80"/>
      <c r="E107" s="29">
        <f t="shared" si="2"/>
        <v>8452.4699999999993</v>
      </c>
      <c r="F107" s="3"/>
      <c r="G107" s="27" t="s">
        <v>148</v>
      </c>
      <c r="H107" s="91"/>
      <c r="I107" s="158">
        <f>SUMIF($G$8:$G$87,G107,$D$8:$D$87)</f>
        <v>189000</v>
      </c>
      <c r="J107" s="159"/>
    </row>
    <row r="108" spans="1:11" x14ac:dyDescent="0.25">
      <c r="A108" s="27" t="s">
        <v>49</v>
      </c>
      <c r="B108" s="63"/>
      <c r="C108" s="63"/>
      <c r="D108" s="80"/>
      <c r="E108" s="29">
        <f t="shared" si="2"/>
        <v>0</v>
      </c>
      <c r="F108" s="3"/>
      <c r="G108" s="160" t="s">
        <v>144</v>
      </c>
      <c r="H108" s="161"/>
      <c r="I108" s="158">
        <f>-SUMIF($G$8:$G$87,G108,$E$8:$E$87)</f>
        <v>-125421.34</v>
      </c>
      <c r="J108" s="159"/>
    </row>
    <row r="109" spans="1:11" x14ac:dyDescent="0.25">
      <c r="A109" s="27" t="s">
        <v>36</v>
      </c>
      <c r="B109" s="63"/>
      <c r="C109" s="63"/>
      <c r="D109" s="80"/>
      <c r="E109" s="29">
        <f t="shared" si="2"/>
        <v>0</v>
      </c>
      <c r="F109" s="3"/>
      <c r="G109" s="90" t="s">
        <v>30</v>
      </c>
      <c r="H109" s="91"/>
      <c r="I109" s="158">
        <v>658.08</v>
      </c>
      <c r="J109" s="159"/>
    </row>
    <row r="110" spans="1:11" x14ac:dyDescent="0.25">
      <c r="A110" s="27" t="s">
        <v>43</v>
      </c>
      <c r="B110" s="63"/>
      <c r="C110" s="63"/>
      <c r="D110" s="80"/>
      <c r="E110" s="29">
        <f t="shared" si="2"/>
        <v>3060.58</v>
      </c>
      <c r="F110" s="3"/>
      <c r="G110" s="30"/>
      <c r="H110" s="31"/>
      <c r="I110" s="162"/>
      <c r="J110" s="163"/>
    </row>
    <row r="111" spans="1:11" x14ac:dyDescent="0.25">
      <c r="A111" s="27" t="s">
        <v>26</v>
      </c>
      <c r="B111" s="63"/>
      <c r="C111" s="63"/>
      <c r="D111" s="80"/>
      <c r="E111" s="29">
        <f t="shared" si="2"/>
        <v>0</v>
      </c>
      <c r="F111" s="3"/>
      <c r="G111" s="32" t="s">
        <v>18</v>
      </c>
      <c r="H111" s="31"/>
      <c r="I111" s="176">
        <f>SUM(I106:J109)</f>
        <v>140404.13</v>
      </c>
      <c r="J111" s="177"/>
    </row>
    <row r="112" spans="1:11" x14ac:dyDescent="0.25">
      <c r="A112" s="27" t="s">
        <v>145</v>
      </c>
      <c r="B112" s="41"/>
      <c r="C112" s="41"/>
      <c r="D112" s="80"/>
      <c r="E112" s="29">
        <f t="shared" si="2"/>
        <v>76091.75</v>
      </c>
      <c r="F112" s="3"/>
      <c r="G112" s="49"/>
      <c r="H112" s="41"/>
      <c r="I112" s="41"/>
      <c r="J112" s="92"/>
      <c r="K112" s="24"/>
    </row>
    <row r="113" spans="1:13" x14ac:dyDescent="0.25">
      <c r="A113" s="27" t="s">
        <v>34</v>
      </c>
      <c r="B113" s="63"/>
      <c r="C113" s="63"/>
      <c r="D113" s="80"/>
      <c r="E113" s="29">
        <f t="shared" si="2"/>
        <v>2160</v>
      </c>
      <c r="F113" s="3"/>
      <c r="G113" s="53" t="s">
        <v>62</v>
      </c>
      <c r="H113" s="54"/>
      <c r="I113" s="178"/>
      <c r="J113" s="179"/>
      <c r="K113" s="24"/>
    </row>
    <row r="114" spans="1:13" x14ac:dyDescent="0.25">
      <c r="A114" s="27" t="s">
        <v>72</v>
      </c>
      <c r="B114" s="63"/>
      <c r="C114" s="63"/>
      <c r="D114" s="80"/>
      <c r="E114" s="29">
        <f t="shared" si="2"/>
        <v>100</v>
      </c>
      <c r="F114" s="3"/>
      <c r="G114" s="57" t="s">
        <v>19</v>
      </c>
      <c r="H114" s="58"/>
      <c r="I114" s="170">
        <v>0</v>
      </c>
      <c r="J114" s="171"/>
      <c r="K114" s="24"/>
    </row>
    <row r="115" spans="1:13" x14ac:dyDescent="0.25">
      <c r="A115" s="27" t="s">
        <v>120</v>
      </c>
      <c r="B115" s="63"/>
      <c r="C115" s="63"/>
      <c r="D115" s="80"/>
      <c r="E115" s="29">
        <f t="shared" si="2"/>
        <v>0</v>
      </c>
      <c r="F115" s="3"/>
      <c r="G115" s="27" t="s">
        <v>48</v>
      </c>
      <c r="H115" s="91"/>
      <c r="I115" s="158">
        <f>SUMIF($G$8:$G$87,G115,$E$8:$E$87)</f>
        <v>0</v>
      </c>
      <c r="J115" s="159"/>
      <c r="K115" s="24"/>
    </row>
    <row r="116" spans="1:13" x14ac:dyDescent="0.25">
      <c r="A116" s="27"/>
      <c r="B116" s="63"/>
      <c r="C116" s="63"/>
      <c r="D116" s="80"/>
      <c r="E116" s="29">
        <f t="shared" si="2"/>
        <v>0</v>
      </c>
      <c r="F116" s="3"/>
      <c r="G116" s="90" t="s">
        <v>14</v>
      </c>
      <c r="H116" s="91"/>
      <c r="I116" s="158">
        <f>-SUMIF($G$8:$G$87,G116,$D$8:$D$87)</f>
        <v>0</v>
      </c>
      <c r="J116" s="159"/>
      <c r="K116" s="24"/>
    </row>
    <row r="117" spans="1:13" x14ac:dyDescent="0.25">
      <c r="A117" s="62"/>
      <c r="B117" s="63"/>
      <c r="C117" s="63"/>
      <c r="D117" s="80"/>
      <c r="E117" s="29">
        <f t="shared" si="2"/>
        <v>0</v>
      </c>
      <c r="F117" s="3"/>
      <c r="G117" s="30"/>
      <c r="H117" s="31"/>
      <c r="I117" s="162"/>
      <c r="J117" s="163"/>
      <c r="K117" s="24"/>
    </row>
    <row r="118" spans="1:13" x14ac:dyDescent="0.25">
      <c r="A118" s="62"/>
      <c r="B118" s="63"/>
      <c r="C118" s="63"/>
      <c r="D118" s="80"/>
      <c r="E118" s="29">
        <f t="shared" si="2"/>
        <v>0</v>
      </c>
      <c r="F118" s="3"/>
      <c r="G118" s="32" t="s">
        <v>17</v>
      </c>
      <c r="H118" s="31"/>
      <c r="I118" s="164">
        <f>SUM(I114:J117)</f>
        <v>0</v>
      </c>
      <c r="J118" s="165"/>
      <c r="K118" s="24"/>
    </row>
    <row r="119" spans="1:13" x14ac:dyDescent="0.25">
      <c r="A119" s="27"/>
      <c r="B119" s="63"/>
      <c r="C119" s="63"/>
      <c r="D119" s="80"/>
      <c r="E119" s="29">
        <f t="shared" si="2"/>
        <v>0</v>
      </c>
      <c r="F119" s="3"/>
      <c r="G119" s="49"/>
      <c r="H119" s="41"/>
      <c r="I119" s="41"/>
      <c r="J119" s="92"/>
      <c r="K119" s="24"/>
    </row>
    <row r="120" spans="1:13" x14ac:dyDescent="0.25">
      <c r="A120" s="27"/>
      <c r="B120" s="63"/>
      <c r="C120" s="63"/>
      <c r="D120" s="80"/>
      <c r="E120" s="29">
        <f t="shared" si="2"/>
        <v>0</v>
      </c>
      <c r="F120" s="3"/>
      <c r="G120" s="36" t="s">
        <v>16</v>
      </c>
      <c r="H120" s="37"/>
      <c r="I120" s="66"/>
      <c r="J120" s="67"/>
      <c r="K120" s="24"/>
    </row>
    <row r="121" spans="1:13" x14ac:dyDescent="0.25">
      <c r="A121" s="27"/>
      <c r="B121" s="63"/>
      <c r="C121" s="63"/>
      <c r="D121" s="80"/>
      <c r="E121" s="29">
        <f t="shared" si="2"/>
        <v>0</v>
      </c>
      <c r="F121" s="3"/>
      <c r="G121" s="90" t="s">
        <v>19</v>
      </c>
      <c r="H121" s="91"/>
      <c r="I121" s="172">
        <f>'CEF Maio 2018'!I142:J142</f>
        <v>0</v>
      </c>
      <c r="J121" s="173"/>
      <c r="K121" s="24"/>
    </row>
    <row r="122" spans="1:13" x14ac:dyDescent="0.25">
      <c r="A122" s="27"/>
      <c r="B122" s="63"/>
      <c r="C122" s="63"/>
      <c r="D122" s="80"/>
      <c r="E122" s="29">
        <f t="shared" si="2"/>
        <v>0</v>
      </c>
      <c r="F122" s="3"/>
      <c r="G122" s="90" t="s">
        <v>42</v>
      </c>
      <c r="H122" s="91"/>
      <c r="I122" s="174">
        <v>249997.75</v>
      </c>
      <c r="J122" s="175"/>
      <c r="K122" s="24"/>
    </row>
    <row r="123" spans="1:13" x14ac:dyDescent="0.25">
      <c r="A123" s="27"/>
      <c r="B123" s="63"/>
      <c r="C123" s="63"/>
      <c r="D123" s="80"/>
      <c r="E123" s="29">
        <f t="shared" si="2"/>
        <v>0</v>
      </c>
      <c r="F123" s="3"/>
      <c r="G123" s="90" t="s">
        <v>146</v>
      </c>
      <c r="H123" s="91"/>
      <c r="I123" s="158">
        <f>-SUMIF($G$8:$G$87,G123,$E$8:$E$87)</f>
        <v>-249997.75</v>
      </c>
      <c r="J123" s="159"/>
      <c r="K123" s="24"/>
    </row>
    <row r="124" spans="1:13" x14ac:dyDescent="0.25">
      <c r="A124" s="27"/>
      <c r="B124" s="63"/>
      <c r="C124" s="63"/>
      <c r="D124" s="80"/>
      <c r="E124" s="29">
        <f t="shared" si="2"/>
        <v>0</v>
      </c>
      <c r="F124" s="3"/>
      <c r="G124" s="30"/>
      <c r="H124" s="31"/>
      <c r="I124" s="168"/>
      <c r="J124" s="169"/>
      <c r="K124" s="24"/>
    </row>
    <row r="125" spans="1:13" x14ac:dyDescent="0.25">
      <c r="A125" s="27"/>
      <c r="B125" s="63"/>
      <c r="C125" s="63"/>
      <c r="D125" s="80"/>
      <c r="E125" s="29">
        <f t="shared" si="2"/>
        <v>0</v>
      </c>
      <c r="F125" s="3"/>
      <c r="G125" s="32" t="s">
        <v>18</v>
      </c>
      <c r="H125" s="31"/>
      <c r="I125" s="176">
        <f>SUM(I121:J124)</f>
        <v>0</v>
      </c>
      <c r="J125" s="177"/>
      <c r="K125" s="24"/>
      <c r="M125" s="39"/>
    </row>
    <row r="126" spans="1:13" x14ac:dyDescent="0.25">
      <c r="A126" s="27"/>
      <c r="B126" s="63"/>
      <c r="C126" s="63"/>
      <c r="D126" s="80"/>
      <c r="E126" s="29">
        <f t="shared" si="2"/>
        <v>0</v>
      </c>
      <c r="F126" s="3"/>
      <c r="G126" s="27"/>
      <c r="H126" s="26"/>
      <c r="I126" s="26"/>
      <c r="J126" s="42"/>
      <c r="K126" s="24"/>
    </row>
    <row r="127" spans="1:13" x14ac:dyDescent="0.25">
      <c r="A127" s="27"/>
      <c r="B127" s="63"/>
      <c r="C127" s="63"/>
      <c r="D127" s="80"/>
      <c r="E127" s="29">
        <f t="shared" si="2"/>
        <v>0</v>
      </c>
      <c r="F127" s="3"/>
      <c r="G127" s="53" t="s">
        <v>39</v>
      </c>
      <c r="H127" s="54"/>
      <c r="I127" s="54"/>
      <c r="J127" s="55"/>
      <c r="K127" s="24"/>
    </row>
    <row r="128" spans="1:13" x14ac:dyDescent="0.25">
      <c r="A128" s="62"/>
      <c r="B128" s="63"/>
      <c r="C128" s="63"/>
      <c r="D128" s="80"/>
      <c r="E128" s="29">
        <f t="shared" si="2"/>
        <v>0</v>
      </c>
      <c r="F128" s="3"/>
      <c r="G128" s="28" t="s">
        <v>40</v>
      </c>
      <c r="H128" s="34"/>
      <c r="I128" s="170">
        <f>'CEF Maio 2018'!I149:J149</f>
        <v>36677.22</v>
      </c>
      <c r="J128" s="171"/>
      <c r="K128" s="24"/>
    </row>
    <row r="129" spans="1:11" x14ac:dyDescent="0.25">
      <c r="A129" s="27"/>
      <c r="B129" s="63"/>
      <c r="C129" s="63"/>
      <c r="D129" s="80"/>
      <c r="E129" s="29">
        <f t="shared" si="2"/>
        <v>0</v>
      </c>
      <c r="F129" s="3"/>
      <c r="G129" s="27" t="s">
        <v>161</v>
      </c>
      <c r="H129" s="41"/>
      <c r="I129" s="158">
        <v>16990.71</v>
      </c>
      <c r="J129" s="159"/>
      <c r="K129" s="24"/>
    </row>
    <row r="130" spans="1:11" x14ac:dyDescent="0.25">
      <c r="A130" s="27"/>
      <c r="B130" s="63"/>
      <c r="C130" s="63"/>
      <c r="D130" s="80"/>
      <c r="E130" s="29">
        <f t="shared" si="2"/>
        <v>0</v>
      </c>
      <c r="F130" s="3"/>
      <c r="G130" s="27"/>
      <c r="H130" s="56"/>
      <c r="I130" s="158"/>
      <c r="J130" s="159"/>
      <c r="K130" s="24"/>
    </row>
    <row r="131" spans="1:11" x14ac:dyDescent="0.25">
      <c r="A131" s="27"/>
      <c r="B131" s="63"/>
      <c r="C131" s="63"/>
      <c r="D131" s="80"/>
      <c r="E131" s="29">
        <f t="shared" si="2"/>
        <v>0</v>
      </c>
      <c r="F131" s="3"/>
      <c r="G131" s="59" t="s">
        <v>33</v>
      </c>
      <c r="H131" s="60"/>
      <c r="I131" s="168">
        <f>SUMIF($G$8:$G$87,G131,$D$8:$D$87)</f>
        <v>0</v>
      </c>
      <c r="J131" s="169"/>
      <c r="K131" s="24"/>
    </row>
    <row r="132" spans="1:11" x14ac:dyDescent="0.25">
      <c r="A132" s="62"/>
      <c r="B132" s="63"/>
      <c r="C132" s="63"/>
      <c r="D132" s="80"/>
      <c r="E132" s="29">
        <f t="shared" si="2"/>
        <v>0</v>
      </c>
      <c r="F132" s="3"/>
      <c r="G132" s="47" t="s">
        <v>17</v>
      </c>
      <c r="H132" s="48"/>
      <c r="I132" s="164">
        <f>SUM(I128:J131)</f>
        <v>53667.93</v>
      </c>
      <c r="J132" s="165"/>
      <c r="K132" s="24"/>
    </row>
    <row r="133" spans="1:11" x14ac:dyDescent="0.25">
      <c r="A133" s="27"/>
      <c r="B133" s="63"/>
      <c r="C133" s="63"/>
      <c r="D133" s="80"/>
      <c r="E133" s="29">
        <f t="shared" si="2"/>
        <v>0</v>
      </c>
      <c r="F133" s="3"/>
      <c r="G133" s="49"/>
      <c r="H133" s="41"/>
      <c r="I133" s="41"/>
      <c r="J133" s="92"/>
      <c r="K133" s="24"/>
    </row>
    <row r="134" spans="1:11" x14ac:dyDescent="0.25">
      <c r="A134" s="27"/>
      <c r="B134" s="63"/>
      <c r="C134" s="63"/>
      <c r="D134" s="80"/>
      <c r="E134" s="29">
        <f t="shared" si="2"/>
        <v>0</v>
      </c>
      <c r="F134" s="3"/>
      <c r="G134" s="50" t="s">
        <v>41</v>
      </c>
      <c r="H134" s="51"/>
      <c r="I134" s="51"/>
      <c r="J134" s="52"/>
      <c r="K134" s="24"/>
    </row>
    <row r="135" spans="1:11" x14ac:dyDescent="0.25">
      <c r="A135" s="30"/>
      <c r="B135" s="85"/>
      <c r="C135" s="85"/>
      <c r="D135" s="86"/>
      <c r="E135" s="87"/>
      <c r="F135" s="3"/>
      <c r="G135" s="90" t="s">
        <v>140</v>
      </c>
      <c r="H135" s="91"/>
      <c r="I135" s="174">
        <f>'CEF Maio 2018'!I156:J156</f>
        <v>57586.930000000008</v>
      </c>
      <c r="J135" s="175"/>
      <c r="K135" s="24"/>
    </row>
    <row r="136" spans="1:11" x14ac:dyDescent="0.25">
      <c r="A136" s="166" t="s">
        <v>22</v>
      </c>
      <c r="B136" s="167"/>
      <c r="C136" s="167"/>
      <c r="D136" s="81"/>
      <c r="E136" s="35">
        <f>SUM(E98:E134)</f>
        <v>375419.09000000008</v>
      </c>
      <c r="F136" s="3"/>
      <c r="G136" s="27" t="s">
        <v>162</v>
      </c>
      <c r="H136" s="91"/>
      <c r="I136" s="174"/>
      <c r="J136" s="175"/>
      <c r="K136" s="24"/>
    </row>
    <row r="137" spans="1:11" x14ac:dyDescent="0.25">
      <c r="F137" s="3"/>
      <c r="G137" s="90"/>
      <c r="H137" s="91"/>
      <c r="I137" s="174"/>
      <c r="J137" s="175"/>
      <c r="K137" s="24"/>
    </row>
    <row r="138" spans="1:11" x14ac:dyDescent="0.25">
      <c r="E138" s="46">
        <f>D88-E136</f>
        <v>0</v>
      </c>
      <c r="F138" s="3"/>
      <c r="G138" s="27"/>
      <c r="H138" s="41"/>
      <c r="I138" s="182"/>
      <c r="J138" s="183"/>
      <c r="K138" s="24"/>
    </row>
    <row r="139" spans="1:11" x14ac:dyDescent="0.25">
      <c r="F139" s="3"/>
      <c r="G139" s="89" t="s">
        <v>18</v>
      </c>
      <c r="H139" s="88"/>
      <c r="I139" s="180">
        <f>SUM(I135:J138)</f>
        <v>57586.930000000008</v>
      </c>
      <c r="J139" s="181"/>
      <c r="K139" s="24"/>
    </row>
    <row r="140" spans="1:11" x14ac:dyDescent="0.25">
      <c r="A140" s="27"/>
      <c r="B140" s="63"/>
      <c r="C140" s="63"/>
      <c r="D140" s="80"/>
      <c r="K140" s="24"/>
    </row>
    <row r="141" spans="1:11" x14ac:dyDescent="0.25">
      <c r="A141" s="27"/>
      <c r="B141" s="63"/>
      <c r="C141" s="63"/>
      <c r="D141" s="80"/>
      <c r="G141" s="45"/>
      <c r="H141" s="45"/>
      <c r="I141" s="69"/>
      <c r="J141" s="69"/>
      <c r="K141" s="24"/>
    </row>
    <row r="142" spans="1:11" x14ac:dyDescent="0.25">
      <c r="D142" s="72"/>
      <c r="F142" s="3"/>
      <c r="G142" s="45"/>
      <c r="H142" s="45"/>
      <c r="I142" s="69"/>
      <c r="J142" s="69"/>
      <c r="K142" s="24"/>
    </row>
    <row r="144" spans="1:11" x14ac:dyDescent="0.25">
      <c r="E144" s="46"/>
    </row>
    <row r="145" spans="5:5" x14ac:dyDescent="0.25">
      <c r="E145" s="46"/>
    </row>
    <row r="148" spans="5:5" x14ac:dyDescent="0.25">
      <c r="E148" s="46"/>
    </row>
  </sheetData>
  <sortState xmlns:xlrd2="http://schemas.microsoft.com/office/spreadsheetml/2017/richdata2" ref="A98:E115">
    <sortCondition ref="A98"/>
  </sortState>
  <mergeCells count="47">
    <mergeCell ref="A93:K93"/>
    <mergeCell ref="A2:K2"/>
    <mergeCell ref="A4:K4"/>
    <mergeCell ref="A6:F6"/>
    <mergeCell ref="G6:K6"/>
    <mergeCell ref="A88:B88"/>
    <mergeCell ref="I103:J103"/>
    <mergeCell ref="A95:K95"/>
    <mergeCell ref="A97:E97"/>
    <mergeCell ref="G97:J97"/>
    <mergeCell ref="I98:J98"/>
    <mergeCell ref="G99:H99"/>
    <mergeCell ref="I99:J99"/>
    <mergeCell ref="G100:H100"/>
    <mergeCell ref="I100:J100"/>
    <mergeCell ref="G101:H101"/>
    <mergeCell ref="I101:J101"/>
    <mergeCell ref="I102:J102"/>
    <mergeCell ref="I117:J117"/>
    <mergeCell ref="I106:J106"/>
    <mergeCell ref="I107:J107"/>
    <mergeCell ref="G108:H108"/>
    <mergeCell ref="I108:J108"/>
    <mergeCell ref="I109:J109"/>
    <mergeCell ref="I110:J110"/>
    <mergeCell ref="I111:J111"/>
    <mergeCell ref="I113:J113"/>
    <mergeCell ref="I114:J114"/>
    <mergeCell ref="I115:J115"/>
    <mergeCell ref="I116:J116"/>
    <mergeCell ref="I135:J135"/>
    <mergeCell ref="I118:J118"/>
    <mergeCell ref="I121:J121"/>
    <mergeCell ref="I122:J122"/>
    <mergeCell ref="I123:J123"/>
    <mergeCell ref="I124:J124"/>
    <mergeCell ref="I125:J125"/>
    <mergeCell ref="I128:J128"/>
    <mergeCell ref="I129:J129"/>
    <mergeCell ref="I130:J130"/>
    <mergeCell ref="I131:J131"/>
    <mergeCell ref="I132:J132"/>
    <mergeCell ref="A136:C136"/>
    <mergeCell ref="I136:J136"/>
    <mergeCell ref="I137:J137"/>
    <mergeCell ref="I138:J138"/>
    <mergeCell ref="I139:J139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26"/>
  <sheetViews>
    <sheetView topLeftCell="A86" workbookViewId="0">
      <selection activeCell="H123" sqref="H123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Junho 2018'!F88</f>
        <v>0</v>
      </c>
      <c r="G9" s="9"/>
      <c r="H9" s="7"/>
      <c r="I9" s="4"/>
      <c r="J9" s="19"/>
      <c r="K9" s="16"/>
    </row>
    <row r="10" spans="1:11" x14ac:dyDescent="0.25">
      <c r="A10" s="15">
        <v>43284</v>
      </c>
      <c r="B10" s="4">
        <v>727220</v>
      </c>
      <c r="C10" s="4" t="s">
        <v>60</v>
      </c>
      <c r="D10" s="77"/>
      <c r="E10" s="77">
        <v>13715.5</v>
      </c>
      <c r="F10" s="6">
        <f t="shared" ref="F10:F41" si="0">F9-D10+E10</f>
        <v>13715.5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43284</v>
      </c>
      <c r="B11" s="4">
        <v>300100</v>
      </c>
      <c r="C11" s="4" t="s">
        <v>57</v>
      </c>
      <c r="D11" s="77">
        <v>2815.5</v>
      </c>
      <c r="E11" s="5"/>
      <c r="F11" s="6">
        <f t="shared" si="0"/>
        <v>10900</v>
      </c>
      <c r="G11" s="9" t="s">
        <v>173</v>
      </c>
      <c r="H11" s="7" t="s">
        <v>179</v>
      </c>
      <c r="I11" s="4">
        <v>14</v>
      </c>
      <c r="J11" s="19">
        <v>1</v>
      </c>
      <c r="K11" s="16">
        <v>43262</v>
      </c>
    </row>
    <row r="12" spans="1:11" x14ac:dyDescent="0.25">
      <c r="A12" s="15">
        <v>43284</v>
      </c>
      <c r="B12" s="4">
        <v>334881</v>
      </c>
      <c r="C12" s="4" t="s">
        <v>52</v>
      </c>
      <c r="D12" s="77">
        <v>10900</v>
      </c>
      <c r="E12" s="5"/>
      <c r="F12" s="6">
        <f t="shared" si="0"/>
        <v>0</v>
      </c>
      <c r="G12" s="9" t="s">
        <v>174</v>
      </c>
      <c r="H12" s="7" t="s">
        <v>45</v>
      </c>
      <c r="I12" s="4">
        <v>505515</v>
      </c>
      <c r="J12" s="19">
        <v>4</v>
      </c>
      <c r="K12" s="16">
        <v>43287</v>
      </c>
    </row>
    <row r="13" spans="1:11" x14ac:dyDescent="0.25">
      <c r="A13" s="15">
        <v>43285</v>
      </c>
      <c r="B13" s="4">
        <v>219916</v>
      </c>
      <c r="C13" s="4" t="s">
        <v>52</v>
      </c>
      <c r="D13" s="77">
        <v>35.200000000000003</v>
      </c>
      <c r="E13" s="5"/>
      <c r="F13" s="6">
        <f t="shared" si="0"/>
        <v>-35.200000000000003</v>
      </c>
      <c r="G13" s="9" t="s">
        <v>28</v>
      </c>
      <c r="H13" s="7" t="s">
        <v>46</v>
      </c>
      <c r="I13" s="4">
        <v>1137</v>
      </c>
      <c r="J13" s="19">
        <v>1</v>
      </c>
      <c r="K13" s="16">
        <v>43255</v>
      </c>
    </row>
    <row r="14" spans="1:11" x14ac:dyDescent="0.25">
      <c r="A14" s="15">
        <v>43285</v>
      </c>
      <c r="B14" s="4">
        <v>727220</v>
      </c>
      <c r="C14" s="4" t="s">
        <v>60</v>
      </c>
      <c r="D14" s="77"/>
      <c r="E14" s="77">
        <v>35.200000000000003</v>
      </c>
      <c r="F14" s="6">
        <f t="shared" si="0"/>
        <v>0</v>
      </c>
      <c r="G14" s="9" t="s">
        <v>144</v>
      </c>
      <c r="H14" s="7"/>
      <c r="I14" s="4"/>
      <c r="J14" s="19"/>
      <c r="K14" s="16"/>
    </row>
    <row r="15" spans="1:11" x14ac:dyDescent="0.25">
      <c r="A15" s="15">
        <v>43286</v>
      </c>
      <c r="B15" s="4">
        <v>401040</v>
      </c>
      <c r="C15" s="4" t="s">
        <v>47</v>
      </c>
      <c r="D15" s="77">
        <v>3294.87</v>
      </c>
      <c r="E15" s="5"/>
      <c r="F15" s="6">
        <f t="shared" si="0"/>
        <v>-3294.87</v>
      </c>
      <c r="G15" s="9" t="s">
        <v>175</v>
      </c>
      <c r="H15" s="7"/>
      <c r="I15" s="4"/>
      <c r="J15" s="19"/>
      <c r="K15" s="16"/>
    </row>
    <row r="16" spans="1:11" x14ac:dyDescent="0.25">
      <c r="A16" s="15">
        <v>43286</v>
      </c>
      <c r="B16" s="4">
        <v>272176</v>
      </c>
      <c r="C16" s="4" t="s">
        <v>58</v>
      </c>
      <c r="D16" s="77">
        <v>200000</v>
      </c>
      <c r="E16" s="5"/>
      <c r="F16" s="6">
        <f t="shared" si="0"/>
        <v>-203294.87</v>
      </c>
      <c r="G16" s="9" t="s">
        <v>148</v>
      </c>
      <c r="H16" s="7"/>
      <c r="I16" s="4"/>
      <c r="J16" s="19"/>
      <c r="K16" s="16"/>
    </row>
    <row r="17" spans="1:11" x14ac:dyDescent="0.25">
      <c r="A17" s="15">
        <v>43286</v>
      </c>
      <c r="B17" s="4">
        <v>401524</v>
      </c>
      <c r="C17" s="4" t="s">
        <v>47</v>
      </c>
      <c r="D17" s="77">
        <v>16926.48</v>
      </c>
      <c r="E17" s="5"/>
      <c r="F17" s="6">
        <f t="shared" si="0"/>
        <v>-220221.35</v>
      </c>
      <c r="G17" s="9" t="s">
        <v>175</v>
      </c>
      <c r="H17" s="7"/>
      <c r="I17" s="4"/>
      <c r="J17" s="19"/>
      <c r="K17" s="16"/>
    </row>
    <row r="18" spans="1:11" x14ac:dyDescent="0.25">
      <c r="A18" s="15">
        <v>43286</v>
      </c>
      <c r="B18" s="4">
        <v>401913</v>
      </c>
      <c r="C18" s="4" t="s">
        <v>47</v>
      </c>
      <c r="D18" s="77">
        <v>16455.87</v>
      </c>
      <c r="E18" s="5"/>
      <c r="F18" s="6">
        <f t="shared" si="0"/>
        <v>-236677.22</v>
      </c>
      <c r="G18" s="9" t="s">
        <v>175</v>
      </c>
      <c r="H18" s="7"/>
      <c r="I18" s="4"/>
      <c r="J18" s="19"/>
      <c r="K18" s="16"/>
    </row>
    <row r="19" spans="1:11" x14ac:dyDescent="0.25">
      <c r="A19" s="15">
        <v>43286</v>
      </c>
      <c r="B19" s="4">
        <v>1</v>
      </c>
      <c r="C19" s="4" t="s">
        <v>67</v>
      </c>
      <c r="D19" s="77">
        <v>1</v>
      </c>
      <c r="E19" s="5"/>
      <c r="F19" s="6">
        <f t="shared" si="0"/>
        <v>-236678.22</v>
      </c>
      <c r="G19" s="9" t="s">
        <v>72</v>
      </c>
      <c r="H19" s="7"/>
      <c r="I19" s="4"/>
      <c r="J19" s="19"/>
      <c r="K19" s="16"/>
    </row>
    <row r="20" spans="1:11" x14ac:dyDescent="0.25">
      <c r="A20" s="15">
        <v>43286</v>
      </c>
      <c r="B20" s="4">
        <v>1</v>
      </c>
      <c r="C20" s="4" t="s">
        <v>37</v>
      </c>
      <c r="D20" s="77"/>
      <c r="E20" s="77">
        <v>162679.73000000001</v>
      </c>
      <c r="F20" s="6">
        <f t="shared" si="0"/>
        <v>-73998.489999999991</v>
      </c>
      <c r="G20" s="9" t="s">
        <v>146</v>
      </c>
      <c r="H20" s="7"/>
      <c r="I20" s="4"/>
      <c r="J20" s="19"/>
      <c r="K20" s="16"/>
    </row>
    <row r="21" spans="1:11" x14ac:dyDescent="0.25">
      <c r="A21" s="15">
        <v>43286</v>
      </c>
      <c r="B21" s="4">
        <v>2</v>
      </c>
      <c r="C21" s="4" t="s">
        <v>67</v>
      </c>
      <c r="D21" s="77">
        <v>1</v>
      </c>
      <c r="E21" s="5"/>
      <c r="F21" s="6">
        <f t="shared" si="0"/>
        <v>-73999.489999999991</v>
      </c>
      <c r="G21" s="9" t="s">
        <v>72</v>
      </c>
      <c r="H21" s="7"/>
      <c r="I21" s="4"/>
      <c r="J21" s="19"/>
      <c r="K21" s="16"/>
    </row>
    <row r="22" spans="1:11" x14ac:dyDescent="0.25">
      <c r="A22" s="15">
        <v>43286</v>
      </c>
      <c r="B22" s="4">
        <v>1</v>
      </c>
      <c r="C22" s="4" t="s">
        <v>37</v>
      </c>
      <c r="D22" s="77"/>
      <c r="E22" s="77">
        <v>87318.02</v>
      </c>
      <c r="F22" s="6">
        <f t="shared" si="0"/>
        <v>13318.530000000013</v>
      </c>
      <c r="G22" s="9" t="s">
        <v>146</v>
      </c>
      <c r="H22" s="7"/>
      <c r="I22" s="4"/>
      <c r="J22" s="19"/>
      <c r="K22" s="16"/>
    </row>
    <row r="23" spans="1:11" x14ac:dyDescent="0.25">
      <c r="A23" s="15">
        <v>43286</v>
      </c>
      <c r="B23" s="4">
        <v>140</v>
      </c>
      <c r="C23" s="4" t="s">
        <v>67</v>
      </c>
      <c r="D23" s="77">
        <v>1</v>
      </c>
      <c r="E23" s="5"/>
      <c r="F23" s="6">
        <f t="shared" si="0"/>
        <v>13317.530000000013</v>
      </c>
      <c r="G23" s="9" t="s">
        <v>72</v>
      </c>
      <c r="H23" s="7"/>
      <c r="I23" s="4"/>
      <c r="J23" s="19"/>
      <c r="K23" s="16"/>
    </row>
    <row r="24" spans="1:11" x14ac:dyDescent="0.25">
      <c r="A24" s="15">
        <v>43287</v>
      </c>
      <c r="B24" s="4">
        <v>309379</v>
      </c>
      <c r="C24" s="4" t="s">
        <v>171</v>
      </c>
      <c r="D24" s="77">
        <v>87940.67</v>
      </c>
      <c r="E24" s="5"/>
      <c r="F24" s="6">
        <f t="shared" si="0"/>
        <v>-74623.139999999985</v>
      </c>
      <c r="G24" s="9" t="s">
        <v>147</v>
      </c>
      <c r="H24" s="7"/>
      <c r="I24" s="4"/>
      <c r="J24" s="19"/>
      <c r="K24" s="16"/>
    </row>
    <row r="25" spans="1:11" x14ac:dyDescent="0.25">
      <c r="A25" s="15">
        <v>43287</v>
      </c>
      <c r="B25" s="4">
        <v>727220</v>
      </c>
      <c r="C25" s="4" t="s">
        <v>60</v>
      </c>
      <c r="D25" s="77"/>
      <c r="E25" s="77">
        <v>75798.13</v>
      </c>
      <c r="F25" s="6">
        <f t="shared" si="0"/>
        <v>1174.9900000000198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43287</v>
      </c>
      <c r="B26" s="4">
        <v>300102</v>
      </c>
      <c r="C26" s="4" t="s">
        <v>59</v>
      </c>
      <c r="D26" s="77">
        <v>1174.99</v>
      </c>
      <c r="E26" s="5"/>
      <c r="F26" s="6">
        <f t="shared" si="0"/>
        <v>1.9781509763561189E-11</v>
      </c>
      <c r="G26" s="9" t="s">
        <v>147</v>
      </c>
      <c r="H26" s="7" t="s">
        <v>155</v>
      </c>
      <c r="I26" s="4"/>
      <c r="J26" s="19"/>
      <c r="K26" s="16"/>
    </row>
    <row r="27" spans="1:11" x14ac:dyDescent="0.25">
      <c r="A27" s="15">
        <v>43291</v>
      </c>
      <c r="B27" s="4">
        <v>538165</v>
      </c>
      <c r="C27" s="4" t="s">
        <v>52</v>
      </c>
      <c r="D27" s="77">
        <v>1173.02</v>
      </c>
      <c r="E27" s="5"/>
      <c r="F27" s="6">
        <f t="shared" si="0"/>
        <v>-1173.0199999999802</v>
      </c>
      <c r="G27" s="9" t="s">
        <v>176</v>
      </c>
      <c r="H27" s="7" t="s">
        <v>180</v>
      </c>
      <c r="I27" s="4">
        <v>1</v>
      </c>
      <c r="J27" s="19">
        <v>1</v>
      </c>
      <c r="K27" s="16"/>
    </row>
    <row r="28" spans="1:11" x14ac:dyDescent="0.25">
      <c r="A28" s="15">
        <v>43291</v>
      </c>
      <c r="B28" s="4">
        <v>727220</v>
      </c>
      <c r="C28" s="4" t="s">
        <v>60</v>
      </c>
      <c r="D28" s="77"/>
      <c r="E28" s="77">
        <v>1173.02</v>
      </c>
      <c r="F28" s="6">
        <f t="shared" si="0"/>
        <v>1.9781509763561189E-11</v>
      </c>
      <c r="G28" s="9" t="s">
        <v>144</v>
      </c>
      <c r="H28" s="7"/>
      <c r="I28" s="4"/>
      <c r="J28" s="19"/>
      <c r="K28" s="16"/>
    </row>
    <row r="29" spans="1:11" x14ac:dyDescent="0.25">
      <c r="A29" s="15">
        <v>43297</v>
      </c>
      <c r="B29" s="4">
        <v>131888</v>
      </c>
      <c r="C29" s="4" t="s">
        <v>55</v>
      </c>
      <c r="D29" s="77">
        <v>2250</v>
      </c>
      <c r="E29" s="5"/>
      <c r="F29" s="6">
        <f t="shared" si="0"/>
        <v>-2249.99999999998</v>
      </c>
      <c r="G29" s="9" t="s">
        <v>145</v>
      </c>
      <c r="H29" s="7" t="s">
        <v>132</v>
      </c>
      <c r="I29" s="4">
        <v>1141</v>
      </c>
      <c r="J29" s="19">
        <v>3</v>
      </c>
      <c r="K29" s="16">
        <v>43292</v>
      </c>
    </row>
    <row r="30" spans="1:11" x14ac:dyDescent="0.25">
      <c r="A30" s="15">
        <v>43297</v>
      </c>
      <c r="B30" s="4">
        <v>727220</v>
      </c>
      <c r="C30" s="4" t="s">
        <v>60</v>
      </c>
      <c r="D30" s="77"/>
      <c r="E30" s="77">
        <v>70794.039999999994</v>
      </c>
      <c r="F30" s="6">
        <f t="shared" si="0"/>
        <v>68544.040000000008</v>
      </c>
      <c r="G30" s="9" t="s">
        <v>144</v>
      </c>
      <c r="H30" s="7"/>
      <c r="I30" s="4"/>
      <c r="J30" s="19"/>
      <c r="K30" s="16"/>
    </row>
    <row r="31" spans="1:11" x14ac:dyDescent="0.25">
      <c r="A31" s="15">
        <v>43297</v>
      </c>
      <c r="B31" s="4">
        <v>131232</v>
      </c>
      <c r="C31" s="4" t="s">
        <v>32</v>
      </c>
      <c r="D31" s="77">
        <v>9.5</v>
      </c>
      <c r="E31" s="5"/>
      <c r="F31" s="6">
        <f t="shared" si="0"/>
        <v>68534.540000000008</v>
      </c>
      <c r="G31" s="9" t="s">
        <v>72</v>
      </c>
      <c r="H31" s="7"/>
      <c r="I31" s="4"/>
      <c r="J31" s="19"/>
      <c r="K31" s="16"/>
    </row>
    <row r="32" spans="1:11" x14ac:dyDescent="0.25">
      <c r="A32" s="15">
        <v>43297</v>
      </c>
      <c r="B32" s="4">
        <v>131428</v>
      </c>
      <c r="C32" s="4" t="s">
        <v>32</v>
      </c>
      <c r="D32" s="77">
        <v>9.5</v>
      </c>
      <c r="E32" s="5"/>
      <c r="F32" s="6">
        <f t="shared" si="0"/>
        <v>68525.040000000008</v>
      </c>
      <c r="G32" s="9" t="s">
        <v>72</v>
      </c>
      <c r="H32" s="7"/>
      <c r="I32" s="4"/>
      <c r="J32" s="19"/>
      <c r="K32" s="16"/>
    </row>
    <row r="33" spans="1:11" x14ac:dyDescent="0.25">
      <c r="A33" s="15">
        <v>43297</v>
      </c>
      <c r="B33" s="4">
        <v>131624</v>
      </c>
      <c r="C33" s="4" t="s">
        <v>55</v>
      </c>
      <c r="D33" s="77">
        <v>12330</v>
      </c>
      <c r="E33" s="5"/>
      <c r="F33" s="6">
        <f t="shared" si="0"/>
        <v>56195.040000000008</v>
      </c>
      <c r="G33" s="9" t="s">
        <v>145</v>
      </c>
      <c r="H33" s="7" t="s">
        <v>128</v>
      </c>
      <c r="I33" s="4">
        <v>13</v>
      </c>
      <c r="J33" s="19">
        <v>4</v>
      </c>
      <c r="K33" s="16">
        <v>43291</v>
      </c>
    </row>
    <row r="34" spans="1:11" x14ac:dyDescent="0.25">
      <c r="A34" s="15">
        <v>43297</v>
      </c>
      <c r="B34" s="4">
        <v>131428</v>
      </c>
      <c r="C34" s="4" t="s">
        <v>55</v>
      </c>
      <c r="D34" s="77">
        <v>21135.02</v>
      </c>
      <c r="E34" s="5"/>
      <c r="F34" s="6">
        <f t="shared" si="0"/>
        <v>35060.020000000004</v>
      </c>
      <c r="G34" s="9" t="s">
        <v>145</v>
      </c>
      <c r="H34" s="7" t="s">
        <v>119</v>
      </c>
      <c r="I34" s="4">
        <v>6</v>
      </c>
      <c r="J34" s="19">
        <v>4</v>
      </c>
      <c r="K34" s="16">
        <v>43292</v>
      </c>
    </row>
    <row r="35" spans="1:11" x14ac:dyDescent="0.25">
      <c r="A35" s="15">
        <v>43297</v>
      </c>
      <c r="B35" s="4">
        <v>131624</v>
      </c>
      <c r="C35" s="4" t="s">
        <v>32</v>
      </c>
      <c r="D35" s="77">
        <v>9.5</v>
      </c>
      <c r="E35" s="5"/>
      <c r="F35" s="6">
        <f t="shared" si="0"/>
        <v>35050.520000000004</v>
      </c>
      <c r="G35" s="9" t="s">
        <v>72</v>
      </c>
      <c r="H35" s="7"/>
      <c r="I35" s="4"/>
      <c r="J35" s="19"/>
      <c r="K35" s="16"/>
    </row>
    <row r="36" spans="1:11" x14ac:dyDescent="0.25">
      <c r="A36" s="15">
        <v>43297</v>
      </c>
      <c r="B36" s="4">
        <v>131028</v>
      </c>
      <c r="C36" s="4" t="s">
        <v>55</v>
      </c>
      <c r="D36" s="77">
        <v>18441.52</v>
      </c>
      <c r="E36" s="5"/>
      <c r="F36" s="6">
        <f t="shared" si="0"/>
        <v>16609.000000000004</v>
      </c>
      <c r="G36" s="9" t="s">
        <v>145</v>
      </c>
      <c r="H36" s="7" t="s">
        <v>61</v>
      </c>
      <c r="I36" s="4">
        <v>9</v>
      </c>
      <c r="J36" s="19">
        <v>4</v>
      </c>
      <c r="K36" s="16">
        <v>43292</v>
      </c>
    </row>
    <row r="37" spans="1:11" x14ac:dyDescent="0.25">
      <c r="A37" s="15">
        <v>43297</v>
      </c>
      <c r="B37" s="4">
        <v>131232</v>
      </c>
      <c r="C37" s="4" t="s">
        <v>55</v>
      </c>
      <c r="D37" s="77">
        <v>16590</v>
      </c>
      <c r="E37" s="5"/>
      <c r="F37" s="6">
        <f t="shared" si="0"/>
        <v>19.000000000003638</v>
      </c>
      <c r="G37" s="9" t="s">
        <v>145</v>
      </c>
      <c r="H37" s="7" t="s">
        <v>127</v>
      </c>
      <c r="I37" s="4">
        <v>45</v>
      </c>
      <c r="J37" s="19">
        <v>4</v>
      </c>
      <c r="K37" s="16">
        <v>43293</v>
      </c>
    </row>
    <row r="38" spans="1:11" x14ac:dyDescent="0.25">
      <c r="A38" s="15">
        <v>43297</v>
      </c>
      <c r="B38" s="4">
        <v>131888</v>
      </c>
      <c r="C38" s="4" t="s">
        <v>32</v>
      </c>
      <c r="D38" s="77">
        <v>9.5</v>
      </c>
      <c r="E38" s="5"/>
      <c r="F38" s="6">
        <f t="shared" si="0"/>
        <v>9.500000000003638</v>
      </c>
      <c r="G38" s="9" t="s">
        <v>72</v>
      </c>
      <c r="H38" s="7"/>
      <c r="I38" s="4"/>
      <c r="J38" s="19"/>
      <c r="K38" s="16"/>
    </row>
    <row r="39" spans="1:11" x14ac:dyDescent="0.25">
      <c r="A39" s="15">
        <v>43297</v>
      </c>
      <c r="B39" s="4">
        <v>131028</v>
      </c>
      <c r="C39" s="4" t="s">
        <v>32</v>
      </c>
      <c r="D39" s="77">
        <v>9.5</v>
      </c>
      <c r="E39" s="5"/>
      <c r="F39" s="6">
        <f t="shared" si="0"/>
        <v>3.637978807091713E-12</v>
      </c>
      <c r="G39" s="9" t="s">
        <v>72</v>
      </c>
      <c r="H39" s="7"/>
      <c r="I39" s="4"/>
      <c r="J39" s="19"/>
      <c r="K39" s="16"/>
    </row>
    <row r="40" spans="1:11" x14ac:dyDescent="0.25">
      <c r="A40" s="15">
        <v>43299</v>
      </c>
      <c r="B40" s="4">
        <v>140</v>
      </c>
      <c r="C40" s="4" t="s">
        <v>67</v>
      </c>
      <c r="D40" s="77">
        <v>1</v>
      </c>
      <c r="E40" s="5"/>
      <c r="F40" s="6">
        <f t="shared" si="0"/>
        <v>-0.99999999999636202</v>
      </c>
      <c r="G40" s="9" t="s">
        <v>72</v>
      </c>
      <c r="H40" s="7"/>
      <c r="I40" s="4"/>
      <c r="J40" s="19"/>
      <c r="K40" s="16"/>
    </row>
    <row r="41" spans="1:11" x14ac:dyDescent="0.25">
      <c r="A41" s="15">
        <v>43299</v>
      </c>
      <c r="B41" s="4">
        <v>207321</v>
      </c>
      <c r="C41" s="4" t="s">
        <v>172</v>
      </c>
      <c r="D41" s="77">
        <v>2400</v>
      </c>
      <c r="E41" s="5"/>
      <c r="F41" s="6">
        <f t="shared" si="0"/>
        <v>-2400.9999999999964</v>
      </c>
      <c r="G41" s="9" t="s">
        <v>34</v>
      </c>
      <c r="H41" s="7" t="s">
        <v>181</v>
      </c>
      <c r="I41" s="4">
        <v>316</v>
      </c>
      <c r="J41" s="19">
        <v>1</v>
      </c>
      <c r="K41" s="16">
        <v>43283</v>
      </c>
    </row>
    <row r="42" spans="1:11" x14ac:dyDescent="0.25">
      <c r="A42" s="15">
        <v>43299</v>
      </c>
      <c r="B42" s="4">
        <v>727220</v>
      </c>
      <c r="C42" s="4" t="s">
        <v>60</v>
      </c>
      <c r="D42" s="77"/>
      <c r="E42" s="77">
        <v>2401</v>
      </c>
      <c r="F42" s="6">
        <f t="shared" ref="F42:F64" si="1">F41-D42+E42</f>
        <v>3.637978807091713E-12</v>
      </c>
      <c r="G42" s="9" t="s">
        <v>144</v>
      </c>
      <c r="H42" s="7"/>
      <c r="I42" s="4"/>
      <c r="J42" s="19"/>
      <c r="K42" s="16"/>
    </row>
    <row r="43" spans="1:11" x14ac:dyDescent="0.25">
      <c r="A43" s="15">
        <v>43301</v>
      </c>
      <c r="B43" s="4">
        <v>727220</v>
      </c>
      <c r="C43" s="4" t="s">
        <v>60</v>
      </c>
      <c r="D43" s="77"/>
      <c r="E43" s="77">
        <v>16723.73</v>
      </c>
      <c r="F43" s="6">
        <f t="shared" si="1"/>
        <v>16723.730000000003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43301</v>
      </c>
      <c r="B44" s="4">
        <v>438596</v>
      </c>
      <c r="C44" s="4" t="s">
        <v>53</v>
      </c>
      <c r="D44" s="77">
        <v>2839.87</v>
      </c>
      <c r="E44" s="5"/>
      <c r="F44" s="6">
        <f t="shared" si="1"/>
        <v>13883.860000000004</v>
      </c>
      <c r="G44" s="9" t="s">
        <v>31</v>
      </c>
      <c r="H44" s="7" t="s">
        <v>159</v>
      </c>
      <c r="I44" s="4">
        <v>1</v>
      </c>
      <c r="J44" s="19">
        <v>1</v>
      </c>
      <c r="K44" s="16"/>
    </row>
    <row r="45" spans="1:11" x14ac:dyDescent="0.25">
      <c r="A45" s="15">
        <v>43301</v>
      </c>
      <c r="B45" s="4">
        <v>438904</v>
      </c>
      <c r="C45" s="4" t="s">
        <v>53</v>
      </c>
      <c r="D45" s="77">
        <v>2115.75</v>
      </c>
      <c r="E45" s="5"/>
      <c r="F45" s="6">
        <f t="shared" si="1"/>
        <v>11768.110000000004</v>
      </c>
      <c r="G45" s="9" t="s">
        <v>43</v>
      </c>
      <c r="H45" s="7" t="s">
        <v>134</v>
      </c>
      <c r="I45" s="4">
        <v>1</v>
      </c>
      <c r="J45" s="19">
        <v>1</v>
      </c>
      <c r="K45" s="16"/>
    </row>
    <row r="46" spans="1:11" x14ac:dyDescent="0.25">
      <c r="A46" s="15">
        <v>43301</v>
      </c>
      <c r="B46" s="4">
        <v>438757</v>
      </c>
      <c r="C46" s="4" t="s">
        <v>53</v>
      </c>
      <c r="D46" s="77">
        <v>727.5</v>
      </c>
      <c r="E46" s="5"/>
      <c r="F46" s="6">
        <f t="shared" si="1"/>
        <v>11040.610000000004</v>
      </c>
      <c r="G46" s="9" t="s">
        <v>31</v>
      </c>
      <c r="H46" s="7" t="s">
        <v>133</v>
      </c>
      <c r="I46" s="4">
        <v>1</v>
      </c>
      <c r="J46" s="19">
        <v>1</v>
      </c>
      <c r="K46" s="16"/>
    </row>
    <row r="47" spans="1:11" x14ac:dyDescent="0.25">
      <c r="A47" s="15">
        <v>43301</v>
      </c>
      <c r="B47" s="4">
        <v>831782</v>
      </c>
      <c r="C47" s="4" t="s">
        <v>54</v>
      </c>
      <c r="D47" s="77">
        <v>9246.59</v>
      </c>
      <c r="E47" s="5"/>
      <c r="F47" s="6">
        <f t="shared" si="1"/>
        <v>1794.0200000000041</v>
      </c>
      <c r="G47" s="9" t="s">
        <v>29</v>
      </c>
      <c r="H47" s="7" t="s">
        <v>116</v>
      </c>
      <c r="I47" s="4">
        <v>1</v>
      </c>
      <c r="J47" s="19">
        <v>1</v>
      </c>
      <c r="K47" s="16"/>
    </row>
    <row r="48" spans="1:11" x14ac:dyDescent="0.25">
      <c r="A48" s="15">
        <v>43301</v>
      </c>
      <c r="B48" s="4">
        <v>450285</v>
      </c>
      <c r="C48" s="4" t="s">
        <v>52</v>
      </c>
      <c r="D48" s="77">
        <v>505.4</v>
      </c>
      <c r="E48" s="5"/>
      <c r="F48" s="6">
        <f t="shared" si="1"/>
        <v>1288.620000000004</v>
      </c>
      <c r="G48" s="9" t="s">
        <v>149</v>
      </c>
      <c r="H48" s="7" t="s">
        <v>160</v>
      </c>
      <c r="I48" s="4">
        <v>1</v>
      </c>
      <c r="J48" s="19">
        <v>1</v>
      </c>
      <c r="K48" s="16"/>
    </row>
    <row r="49" spans="1:11" x14ac:dyDescent="0.25">
      <c r="A49" s="15">
        <v>43301</v>
      </c>
      <c r="B49" s="4">
        <v>300101</v>
      </c>
      <c r="C49" s="4" t="s">
        <v>57</v>
      </c>
      <c r="D49" s="77">
        <v>1288.6199999999999</v>
      </c>
      <c r="E49" s="5"/>
      <c r="F49" s="6">
        <f t="shared" si="1"/>
        <v>4.0927261579781771E-12</v>
      </c>
      <c r="G49" s="9" t="s">
        <v>147</v>
      </c>
      <c r="H49" s="7" t="s">
        <v>98</v>
      </c>
      <c r="I49" s="4"/>
      <c r="J49" s="19"/>
      <c r="K49" s="16"/>
    </row>
    <row r="50" spans="1:11" x14ac:dyDescent="0.25">
      <c r="A50" s="15">
        <v>43304</v>
      </c>
      <c r="B50" s="4">
        <v>177827</v>
      </c>
      <c r="C50" s="4" t="s">
        <v>55</v>
      </c>
      <c r="D50" s="77">
        <v>4500</v>
      </c>
      <c r="E50" s="5"/>
      <c r="F50" s="6">
        <f t="shared" si="1"/>
        <v>-4499.9999999999964</v>
      </c>
      <c r="G50" s="9" t="s">
        <v>177</v>
      </c>
      <c r="H50" s="7" t="s">
        <v>182</v>
      </c>
      <c r="I50" s="4">
        <v>1</v>
      </c>
      <c r="J50" s="19">
        <v>1</v>
      </c>
      <c r="K50" s="16">
        <v>43297</v>
      </c>
    </row>
    <row r="51" spans="1:11" x14ac:dyDescent="0.25">
      <c r="A51" s="15">
        <v>43304</v>
      </c>
      <c r="B51" s="4">
        <v>727220</v>
      </c>
      <c r="C51" s="4" t="s">
        <v>60</v>
      </c>
      <c r="D51" s="77"/>
      <c r="E51" s="77">
        <v>4509.5</v>
      </c>
      <c r="F51" s="6">
        <f t="shared" si="1"/>
        <v>9.500000000003638</v>
      </c>
      <c r="G51" s="9" t="s">
        <v>144</v>
      </c>
      <c r="H51" s="7"/>
      <c r="I51" s="4"/>
      <c r="J51" s="19"/>
      <c r="K51" s="16"/>
    </row>
    <row r="52" spans="1:11" x14ac:dyDescent="0.25">
      <c r="A52" s="15">
        <v>43304</v>
      </c>
      <c r="B52" s="4">
        <v>177827</v>
      </c>
      <c r="C52" s="4" t="s">
        <v>32</v>
      </c>
      <c r="D52" s="77">
        <v>9.5</v>
      </c>
      <c r="E52" s="5"/>
      <c r="F52" s="6">
        <f t="shared" si="1"/>
        <v>3.637978807091713E-12</v>
      </c>
      <c r="G52" s="9" t="s">
        <v>72</v>
      </c>
      <c r="H52" s="7"/>
      <c r="I52" s="4"/>
      <c r="J52" s="19"/>
      <c r="K52" s="16"/>
    </row>
    <row r="53" spans="1:11" x14ac:dyDescent="0.25">
      <c r="A53" s="15">
        <v>43305</v>
      </c>
      <c r="B53" s="4">
        <v>136975</v>
      </c>
      <c r="C53" s="4" t="s">
        <v>32</v>
      </c>
      <c r="D53" s="77">
        <v>9.5</v>
      </c>
      <c r="E53" s="5"/>
      <c r="F53" s="6">
        <f t="shared" si="1"/>
        <v>-9.499999999996362</v>
      </c>
      <c r="G53" s="9" t="s">
        <v>72</v>
      </c>
      <c r="H53" s="7"/>
      <c r="I53" s="4"/>
      <c r="J53" s="19"/>
      <c r="K53" s="16"/>
    </row>
    <row r="54" spans="1:11" x14ac:dyDescent="0.25">
      <c r="A54" s="15">
        <v>43305</v>
      </c>
      <c r="B54" s="4">
        <v>136975</v>
      </c>
      <c r="C54" s="4" t="s">
        <v>55</v>
      </c>
      <c r="D54" s="77">
        <v>1689.3</v>
      </c>
      <c r="E54" s="5"/>
      <c r="F54" s="6">
        <f t="shared" si="1"/>
        <v>-1698.7999999999963</v>
      </c>
      <c r="G54" s="9" t="s">
        <v>177</v>
      </c>
      <c r="H54" s="7" t="s">
        <v>179</v>
      </c>
      <c r="I54" s="4">
        <v>16</v>
      </c>
      <c r="J54" s="19">
        <v>2</v>
      </c>
      <c r="K54" s="16">
        <v>43293</v>
      </c>
    </row>
    <row r="55" spans="1:11" x14ac:dyDescent="0.25">
      <c r="A55" s="15">
        <v>43305</v>
      </c>
      <c r="B55" s="4">
        <v>727220</v>
      </c>
      <c r="C55" s="4" t="s">
        <v>60</v>
      </c>
      <c r="D55" s="77"/>
      <c r="E55" s="77">
        <v>1698.8</v>
      </c>
      <c r="F55" s="6">
        <f t="shared" si="1"/>
        <v>3.637978807091713E-12</v>
      </c>
      <c r="G55" s="9" t="s">
        <v>144</v>
      </c>
      <c r="H55" s="7"/>
      <c r="I55" s="4"/>
      <c r="J55" s="19"/>
      <c r="K55" s="16"/>
    </row>
    <row r="56" spans="1:11" x14ac:dyDescent="0.25">
      <c r="A56" s="15">
        <v>43306</v>
      </c>
      <c r="B56" s="4">
        <v>140</v>
      </c>
      <c r="C56" s="4" t="s">
        <v>67</v>
      </c>
      <c r="D56" s="77">
        <v>1</v>
      </c>
      <c r="E56" s="5"/>
      <c r="F56" s="6">
        <f t="shared" si="1"/>
        <v>-0.99999999999636202</v>
      </c>
      <c r="G56" s="9" t="s">
        <v>72</v>
      </c>
      <c r="H56" s="7"/>
      <c r="I56" s="4"/>
      <c r="J56" s="19"/>
      <c r="K56" s="16"/>
    </row>
    <row r="57" spans="1:11" x14ac:dyDescent="0.25">
      <c r="A57" s="15">
        <v>43306</v>
      </c>
      <c r="B57" s="4">
        <v>0</v>
      </c>
      <c r="C57" s="4" t="s">
        <v>71</v>
      </c>
      <c r="D57" s="77">
        <v>42</v>
      </c>
      <c r="E57" s="5"/>
      <c r="F57" s="6">
        <f t="shared" si="1"/>
        <v>-42.999999999996362</v>
      </c>
      <c r="G57" s="9" t="s">
        <v>72</v>
      </c>
      <c r="H57" s="7"/>
      <c r="I57" s="4"/>
      <c r="J57" s="19"/>
      <c r="K57" s="16"/>
    </row>
    <row r="58" spans="1:11" x14ac:dyDescent="0.25">
      <c r="A58" s="15">
        <v>43306</v>
      </c>
      <c r="B58" s="4">
        <v>727220</v>
      </c>
      <c r="C58" s="4" t="s">
        <v>60</v>
      </c>
      <c r="D58" s="77"/>
      <c r="E58" s="77">
        <v>20425.12</v>
      </c>
      <c r="F58" s="6">
        <f t="shared" si="1"/>
        <v>20382.120000000003</v>
      </c>
      <c r="G58" s="9" t="s">
        <v>144</v>
      </c>
      <c r="H58" s="7"/>
      <c r="I58" s="4"/>
      <c r="J58" s="19"/>
      <c r="K58" s="16"/>
    </row>
    <row r="59" spans="1:11" x14ac:dyDescent="0.25">
      <c r="A59" s="15">
        <v>43306</v>
      </c>
      <c r="B59" s="4">
        <v>224344</v>
      </c>
      <c r="C59" s="4" t="s">
        <v>47</v>
      </c>
      <c r="D59" s="77">
        <v>16990.71</v>
      </c>
      <c r="E59" s="5"/>
      <c r="F59" s="6">
        <f t="shared" si="1"/>
        <v>3391.4100000000035</v>
      </c>
      <c r="G59" s="9" t="s">
        <v>175</v>
      </c>
      <c r="H59" s="7"/>
      <c r="I59" s="4"/>
      <c r="J59" s="19"/>
      <c r="K59" s="16"/>
    </row>
    <row r="60" spans="1:11" x14ac:dyDescent="0.25">
      <c r="A60" s="15">
        <v>43306</v>
      </c>
      <c r="B60" s="4">
        <v>300103</v>
      </c>
      <c r="C60" s="4" t="s">
        <v>57</v>
      </c>
      <c r="D60" s="77">
        <v>2027.17</v>
      </c>
      <c r="E60" s="5"/>
      <c r="F60" s="6">
        <f t="shared" si="1"/>
        <v>1364.2400000000034</v>
      </c>
      <c r="G60" s="9" t="s">
        <v>173</v>
      </c>
      <c r="H60" s="7" t="s">
        <v>183</v>
      </c>
      <c r="I60" s="4">
        <v>1</v>
      </c>
      <c r="J60" s="19">
        <v>1</v>
      </c>
      <c r="K60" s="16">
        <v>43293</v>
      </c>
    </row>
    <row r="61" spans="1:11" x14ac:dyDescent="0.25">
      <c r="A61" s="15">
        <v>43306</v>
      </c>
      <c r="B61" s="4">
        <v>300104</v>
      </c>
      <c r="C61" s="4" t="s">
        <v>59</v>
      </c>
      <c r="D61" s="77">
        <v>1364.24</v>
      </c>
      <c r="E61" s="5"/>
      <c r="F61" s="6">
        <f t="shared" si="1"/>
        <v>3.4106051316484809E-12</v>
      </c>
      <c r="G61" s="9" t="s">
        <v>178</v>
      </c>
      <c r="H61" s="7" t="s">
        <v>154</v>
      </c>
      <c r="I61" s="4"/>
      <c r="J61" s="19"/>
      <c r="K61" s="16"/>
    </row>
    <row r="62" spans="1:11" x14ac:dyDescent="0.25">
      <c r="A62" s="15">
        <v>43312</v>
      </c>
      <c r="B62" s="4">
        <v>727220</v>
      </c>
      <c r="C62" s="4" t="s">
        <v>60</v>
      </c>
      <c r="D62" s="77"/>
      <c r="E62" s="77">
        <v>7847.5</v>
      </c>
      <c r="F62" s="6">
        <f t="shared" si="1"/>
        <v>7847.5000000000036</v>
      </c>
      <c r="G62" s="9" t="s">
        <v>144</v>
      </c>
      <c r="H62" s="7"/>
      <c r="I62" s="4"/>
      <c r="J62" s="19"/>
      <c r="K62" s="16"/>
    </row>
    <row r="63" spans="1:11" x14ac:dyDescent="0.25">
      <c r="A63" s="15">
        <v>43312</v>
      </c>
      <c r="B63" s="4">
        <v>140</v>
      </c>
      <c r="C63" s="4" t="s">
        <v>67</v>
      </c>
      <c r="D63" s="77">
        <v>1</v>
      </c>
      <c r="E63" s="5"/>
      <c r="F63" s="6">
        <f t="shared" si="1"/>
        <v>7846.5000000000036</v>
      </c>
      <c r="G63" s="9" t="s">
        <v>72</v>
      </c>
      <c r="H63" s="7"/>
      <c r="I63" s="4"/>
      <c r="J63" s="19"/>
      <c r="K63" s="16"/>
    </row>
    <row r="64" spans="1:11" x14ac:dyDescent="0.25">
      <c r="A64" s="15">
        <v>43312</v>
      </c>
      <c r="B64" s="4">
        <v>468231</v>
      </c>
      <c r="C64" s="4" t="s">
        <v>47</v>
      </c>
      <c r="D64" s="77">
        <v>7846.5</v>
      </c>
      <c r="E64" s="5"/>
      <c r="F64" s="6">
        <f t="shared" si="1"/>
        <v>3.637978807091713E-12</v>
      </c>
      <c r="G64" s="9" t="s">
        <v>150</v>
      </c>
      <c r="H64" s="7"/>
      <c r="I64" s="4"/>
      <c r="J64" s="19"/>
      <c r="K64" s="16"/>
    </row>
    <row r="65" spans="1:11" x14ac:dyDescent="0.25">
      <c r="A65" s="15"/>
      <c r="B65" s="4"/>
      <c r="C65" s="4"/>
      <c r="D65" s="77"/>
      <c r="E65" s="5"/>
      <c r="F65" s="6"/>
      <c r="G65" s="9"/>
      <c r="H65" s="7"/>
      <c r="I65" s="4"/>
      <c r="J65" s="19"/>
      <c r="K65" s="16"/>
    </row>
    <row r="66" spans="1:11" ht="15.75" thickBot="1" x14ac:dyDescent="0.3">
      <c r="A66" s="152" t="s">
        <v>12</v>
      </c>
      <c r="B66" s="153"/>
      <c r="C66" s="21"/>
      <c r="D66" s="78">
        <f>SUM(D10:D65)</f>
        <v>465119.2900000001</v>
      </c>
      <c r="E66" s="40">
        <f>SUM(E10:E65)</f>
        <v>465119.29</v>
      </c>
      <c r="F66" s="22">
        <f>F9-D66+E66</f>
        <v>0</v>
      </c>
      <c r="G66" s="10"/>
      <c r="H66" s="18"/>
      <c r="I66" s="17"/>
      <c r="J66" s="20"/>
      <c r="K66" s="25"/>
    </row>
    <row r="67" spans="1:11" x14ac:dyDescent="0.25">
      <c r="A67" s="38" t="s">
        <v>23</v>
      </c>
      <c r="B67" s="3"/>
      <c r="C67" s="3"/>
      <c r="D67" s="75"/>
      <c r="E67" s="3"/>
      <c r="F67" s="3"/>
      <c r="G67" s="3"/>
      <c r="H67" s="3"/>
      <c r="I67" s="3"/>
      <c r="J67" s="2"/>
      <c r="K67" s="24"/>
    </row>
    <row r="68" spans="1:11" x14ac:dyDescent="0.25">
      <c r="A68" s="38"/>
      <c r="B68" s="3"/>
      <c r="C68" s="3"/>
      <c r="D68" s="75"/>
      <c r="E68" s="3"/>
      <c r="F68" s="3"/>
      <c r="G68" s="3"/>
      <c r="H68" s="3"/>
      <c r="I68" s="3"/>
      <c r="J68" s="2"/>
      <c r="K68" s="24"/>
    </row>
    <row r="69" spans="1:11" x14ac:dyDescent="0.25">
      <c r="A69" s="38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1" spans="1:11" ht="46.5" customHeight="1" x14ac:dyDescent="0.25">
      <c r="A71" s="149" t="s">
        <v>123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1:11" ht="18" customHeight="1" x14ac:dyDescent="0.25"/>
    <row r="73" spans="1:11" ht="18" customHeight="1" x14ac:dyDescent="0.3">
      <c r="A73" s="150" t="s">
        <v>166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</row>
    <row r="74" spans="1:11" x14ac:dyDescent="0.25">
      <c r="A74" s="3"/>
      <c r="B74" s="3"/>
      <c r="C74" s="3"/>
      <c r="D74" s="75"/>
      <c r="E74" s="3"/>
      <c r="F74" s="3"/>
      <c r="G74" s="3"/>
      <c r="H74" s="3"/>
      <c r="I74" s="3"/>
      <c r="J74" s="2"/>
      <c r="K74" s="24"/>
    </row>
    <row r="75" spans="1:11" x14ac:dyDescent="0.25">
      <c r="A75" s="154" t="s">
        <v>21</v>
      </c>
      <c r="B75" s="155"/>
      <c r="C75" s="155"/>
      <c r="D75" s="155"/>
      <c r="E75" s="156"/>
      <c r="F75" s="3"/>
      <c r="G75" s="157" t="s">
        <v>20</v>
      </c>
      <c r="H75" s="157"/>
      <c r="I75" s="157"/>
      <c r="J75" s="157"/>
      <c r="K75" s="24"/>
    </row>
    <row r="76" spans="1:11" x14ac:dyDescent="0.25">
      <c r="A76" s="28" t="s">
        <v>148</v>
      </c>
      <c r="B76" s="44"/>
      <c r="C76" s="44"/>
      <c r="D76" s="79"/>
      <c r="E76" s="33">
        <f t="shared" ref="E76:E97" si="2">SUMIF($G$8:$G$65,A76,$D$8:$D$65)</f>
        <v>200000</v>
      </c>
      <c r="F76" s="3"/>
      <c r="G76" s="62" t="s">
        <v>146</v>
      </c>
      <c r="H76" s="26"/>
      <c r="I76" s="158">
        <f>SUMIF($G$8:$G$65,G76,$E$8:$E$65)</f>
        <v>249997.75</v>
      </c>
      <c r="J76" s="159"/>
      <c r="K76" s="24"/>
    </row>
    <row r="77" spans="1:11" x14ac:dyDescent="0.25">
      <c r="A77" s="62" t="s">
        <v>173</v>
      </c>
      <c r="B77" s="63"/>
      <c r="C77" s="63"/>
      <c r="D77" s="80"/>
      <c r="E77" s="29">
        <f t="shared" si="2"/>
        <v>4842.67</v>
      </c>
      <c r="F77" s="3"/>
      <c r="G77" s="160" t="s">
        <v>144</v>
      </c>
      <c r="H77" s="161"/>
      <c r="I77" s="158">
        <f>SUMIF($G$8:$G$65,G77,$E$8:$E$65)</f>
        <v>215121.54</v>
      </c>
      <c r="J77" s="159"/>
      <c r="K77" s="24"/>
    </row>
    <row r="78" spans="1:11" x14ac:dyDescent="0.25">
      <c r="A78" s="27" t="s">
        <v>176</v>
      </c>
      <c r="B78" s="63"/>
      <c r="C78" s="63"/>
      <c r="D78" s="80"/>
      <c r="E78" s="29">
        <f t="shared" si="2"/>
        <v>1173.02</v>
      </c>
      <c r="F78" s="3"/>
      <c r="G78" s="160" t="s">
        <v>121</v>
      </c>
      <c r="H78" s="161"/>
      <c r="I78" s="158">
        <f>SUMIF($G$8:$G$65,G78,$E$8:$E$65)</f>
        <v>0</v>
      </c>
      <c r="J78" s="159"/>
      <c r="K78" s="24"/>
    </row>
    <row r="79" spans="1:11" x14ac:dyDescent="0.25">
      <c r="A79" s="27" t="s">
        <v>174</v>
      </c>
      <c r="B79" s="63"/>
      <c r="C79" s="63"/>
      <c r="D79" s="80"/>
      <c r="E79" s="29">
        <f t="shared" si="2"/>
        <v>10900</v>
      </c>
      <c r="F79" s="3"/>
      <c r="G79" s="160" t="s">
        <v>137</v>
      </c>
      <c r="H79" s="161"/>
      <c r="I79" s="158">
        <f>SUMIF($G$8:$G$65,G79,$E$8:$E$65)</f>
        <v>0</v>
      </c>
      <c r="J79" s="159"/>
      <c r="K79" s="24"/>
    </row>
    <row r="80" spans="1:11" x14ac:dyDescent="0.25">
      <c r="A80" s="27" t="s">
        <v>136</v>
      </c>
      <c r="B80" s="63"/>
      <c r="C80" s="63"/>
      <c r="D80" s="80"/>
      <c r="E80" s="29">
        <f t="shared" si="2"/>
        <v>0</v>
      </c>
      <c r="F80" s="3"/>
      <c r="G80" s="62"/>
      <c r="H80" s="26"/>
      <c r="I80" s="158">
        <f>SUMIF($G$8:$G$65,G80,$E$8:$E$65)</f>
        <v>0</v>
      </c>
      <c r="J80" s="159"/>
      <c r="K80" s="24"/>
    </row>
    <row r="81" spans="1:11" x14ac:dyDescent="0.25">
      <c r="A81" s="27" t="s">
        <v>25</v>
      </c>
      <c r="B81" s="63"/>
      <c r="C81" s="63"/>
      <c r="D81" s="80"/>
      <c r="E81" s="29">
        <f t="shared" si="2"/>
        <v>0</v>
      </c>
      <c r="F81" s="3"/>
      <c r="G81" s="47" t="s">
        <v>22</v>
      </c>
      <c r="H81" s="48"/>
      <c r="I81" s="164">
        <f>SUM(I76:J80)</f>
        <v>465119.29000000004</v>
      </c>
      <c r="J81" s="165"/>
      <c r="K81" s="61">
        <f>E66-I81</f>
        <v>0</v>
      </c>
    </row>
    <row r="82" spans="1:11" x14ac:dyDescent="0.25">
      <c r="A82" s="27" t="s">
        <v>147</v>
      </c>
      <c r="B82" s="63"/>
      <c r="C82" s="63"/>
      <c r="D82" s="80"/>
      <c r="E82" s="29">
        <f t="shared" si="2"/>
        <v>90404.28</v>
      </c>
      <c r="F82" s="3"/>
      <c r="G82" s="70"/>
      <c r="H82" s="45"/>
      <c r="I82" s="69"/>
      <c r="J82" s="71"/>
      <c r="K82" s="24"/>
    </row>
    <row r="83" spans="1:11" x14ac:dyDescent="0.25">
      <c r="A83" s="27" t="s">
        <v>29</v>
      </c>
      <c r="B83" s="63"/>
      <c r="C83" s="63"/>
      <c r="D83" s="80"/>
      <c r="E83" s="29">
        <f t="shared" si="2"/>
        <v>9246.59</v>
      </c>
      <c r="F83" s="3"/>
      <c r="G83" s="36" t="s">
        <v>64</v>
      </c>
      <c r="H83" s="37"/>
      <c r="I83" s="66"/>
      <c r="J83" s="67"/>
    </row>
    <row r="84" spans="1:11" x14ac:dyDescent="0.25">
      <c r="A84" s="27" t="s">
        <v>31</v>
      </c>
      <c r="B84" s="63"/>
      <c r="C84" s="63"/>
      <c r="D84" s="80"/>
      <c r="E84" s="29">
        <f t="shared" si="2"/>
        <v>3567.37</v>
      </c>
      <c r="F84" s="3"/>
      <c r="G84" s="93" t="s">
        <v>19</v>
      </c>
      <c r="H84" s="94"/>
      <c r="I84" s="158">
        <f>'CEF Junho 2018'!I111:J111</f>
        <v>140404.13</v>
      </c>
      <c r="J84" s="159"/>
    </row>
    <row r="85" spans="1:11" x14ac:dyDescent="0.25">
      <c r="A85" s="27" t="s">
        <v>28</v>
      </c>
      <c r="B85" s="63"/>
      <c r="C85" s="63"/>
      <c r="D85" s="80"/>
      <c r="E85" s="29">
        <f t="shared" si="2"/>
        <v>35.200000000000003</v>
      </c>
      <c r="F85" s="3"/>
      <c r="G85" s="27" t="s">
        <v>148</v>
      </c>
      <c r="H85" s="94"/>
      <c r="I85" s="158">
        <f>SUMIF($G$8:$G$65,G85,$D$8:$D$65)</f>
        <v>200000</v>
      </c>
      <c r="J85" s="159"/>
    </row>
    <row r="86" spans="1:11" x14ac:dyDescent="0.25">
      <c r="A86" s="27" t="s">
        <v>149</v>
      </c>
      <c r="B86" s="63"/>
      <c r="C86" s="63"/>
      <c r="D86" s="80"/>
      <c r="E86" s="29">
        <f t="shared" si="2"/>
        <v>505.4</v>
      </c>
      <c r="F86" s="3"/>
      <c r="G86" s="160" t="s">
        <v>144</v>
      </c>
      <c r="H86" s="161"/>
      <c r="I86" s="158">
        <f>-SUMIF($G$8:$G$65,G86,$E$8:$E$65)</f>
        <v>-215121.54</v>
      </c>
      <c r="J86" s="159"/>
    </row>
    <row r="87" spans="1:11" x14ac:dyDescent="0.25">
      <c r="A87" s="27" t="s">
        <v>150</v>
      </c>
      <c r="B87" s="63"/>
      <c r="C87" s="63"/>
      <c r="D87" s="80"/>
      <c r="E87" s="29">
        <f t="shared" si="2"/>
        <v>7846.5</v>
      </c>
      <c r="F87" s="3"/>
      <c r="G87" s="93" t="s">
        <v>30</v>
      </c>
      <c r="H87" s="94"/>
      <c r="I87" s="158">
        <v>793.38</v>
      </c>
      <c r="J87" s="159"/>
    </row>
    <row r="88" spans="1:11" x14ac:dyDescent="0.25">
      <c r="A88" s="27" t="s">
        <v>49</v>
      </c>
      <c r="B88" s="63"/>
      <c r="C88" s="63"/>
      <c r="D88" s="80"/>
      <c r="E88" s="29">
        <f t="shared" si="2"/>
        <v>0</v>
      </c>
      <c r="F88" s="3"/>
      <c r="G88" s="30"/>
      <c r="H88" s="31"/>
      <c r="I88" s="162"/>
      <c r="J88" s="163"/>
    </row>
    <row r="89" spans="1:11" x14ac:dyDescent="0.25">
      <c r="A89" s="27" t="s">
        <v>175</v>
      </c>
      <c r="B89" s="63"/>
      <c r="C89" s="63"/>
      <c r="D89" s="80"/>
      <c r="E89" s="29">
        <f t="shared" si="2"/>
        <v>53667.93</v>
      </c>
      <c r="F89" s="3"/>
      <c r="G89" s="32" t="s">
        <v>18</v>
      </c>
      <c r="H89" s="31"/>
      <c r="I89" s="176">
        <f>SUM(I84:J87)</f>
        <v>126075.97</v>
      </c>
      <c r="J89" s="177"/>
    </row>
    <row r="90" spans="1:11" x14ac:dyDescent="0.25">
      <c r="A90" s="27" t="s">
        <v>36</v>
      </c>
      <c r="B90" s="63"/>
      <c r="C90" s="63"/>
      <c r="D90" s="80"/>
      <c r="E90" s="29">
        <f t="shared" si="2"/>
        <v>0</v>
      </c>
      <c r="F90" s="3"/>
      <c r="G90" s="49"/>
      <c r="H90" s="41"/>
      <c r="I90" s="41"/>
      <c r="J90" s="95"/>
      <c r="K90" s="24"/>
    </row>
    <row r="91" spans="1:11" x14ac:dyDescent="0.25">
      <c r="A91" s="27" t="s">
        <v>43</v>
      </c>
      <c r="B91" s="63"/>
      <c r="C91" s="63"/>
      <c r="D91" s="80"/>
      <c r="E91" s="29">
        <f t="shared" si="2"/>
        <v>2115.75</v>
      </c>
      <c r="F91" s="3"/>
      <c r="G91" s="53" t="s">
        <v>62</v>
      </c>
      <c r="H91" s="54"/>
      <c r="I91" s="178"/>
      <c r="J91" s="179"/>
      <c r="K91" s="24"/>
    </row>
    <row r="92" spans="1:11" x14ac:dyDescent="0.25">
      <c r="A92" s="27" t="s">
        <v>178</v>
      </c>
      <c r="B92" s="63"/>
      <c r="C92" s="63"/>
      <c r="D92" s="80"/>
      <c r="E92" s="29">
        <f t="shared" si="2"/>
        <v>1364.24</v>
      </c>
      <c r="F92" s="3"/>
      <c r="G92" s="57" t="s">
        <v>19</v>
      </c>
      <c r="H92" s="58"/>
      <c r="I92" s="170">
        <v>0</v>
      </c>
      <c r="J92" s="171"/>
      <c r="K92" s="24"/>
    </row>
    <row r="93" spans="1:11" x14ac:dyDescent="0.25">
      <c r="A93" s="27" t="s">
        <v>145</v>
      </c>
      <c r="B93" s="41"/>
      <c r="C93" s="41"/>
      <c r="D93" s="80"/>
      <c r="E93" s="29">
        <f t="shared" si="2"/>
        <v>70746.540000000008</v>
      </c>
      <c r="F93" s="3"/>
      <c r="G93" s="27" t="s">
        <v>48</v>
      </c>
      <c r="H93" s="94"/>
      <c r="I93" s="158">
        <f>SUMIF($G$8:$G$65,G93,$E$8:$E$65)</f>
        <v>0</v>
      </c>
      <c r="J93" s="159"/>
      <c r="K93" s="24"/>
    </row>
    <row r="94" spans="1:11" x14ac:dyDescent="0.25">
      <c r="A94" s="27" t="s">
        <v>34</v>
      </c>
      <c r="B94" s="63"/>
      <c r="C94" s="63"/>
      <c r="D94" s="80"/>
      <c r="E94" s="29">
        <f t="shared" si="2"/>
        <v>2400</v>
      </c>
      <c r="F94" s="3"/>
      <c r="G94" s="93" t="s">
        <v>14</v>
      </c>
      <c r="H94" s="94"/>
      <c r="I94" s="158">
        <f>-SUMIF($G$8:$G$65,G94,$D$8:$D$65)</f>
        <v>0</v>
      </c>
      <c r="J94" s="159"/>
      <c r="K94" s="24"/>
    </row>
    <row r="95" spans="1:11" x14ac:dyDescent="0.25">
      <c r="A95" s="62" t="s">
        <v>177</v>
      </c>
      <c r="B95" s="63"/>
      <c r="C95" s="63"/>
      <c r="D95" s="80"/>
      <c r="E95" s="29">
        <f t="shared" si="2"/>
        <v>6189.3</v>
      </c>
      <c r="F95" s="3"/>
      <c r="G95" s="30"/>
      <c r="H95" s="31"/>
      <c r="I95" s="162"/>
      <c r="J95" s="163"/>
      <c r="K95" s="24"/>
    </row>
    <row r="96" spans="1:11" x14ac:dyDescent="0.25">
      <c r="A96" s="27" t="s">
        <v>72</v>
      </c>
      <c r="B96" s="63"/>
      <c r="C96" s="63"/>
      <c r="D96" s="80"/>
      <c r="E96" s="29">
        <f t="shared" si="2"/>
        <v>114.5</v>
      </c>
      <c r="F96" s="3"/>
      <c r="G96" s="32" t="s">
        <v>17</v>
      </c>
      <c r="H96" s="31"/>
      <c r="I96" s="164">
        <f>SUM(I92:J95)</f>
        <v>0</v>
      </c>
      <c r="J96" s="165"/>
      <c r="K96" s="24"/>
    </row>
    <row r="97" spans="1:13" x14ac:dyDescent="0.25">
      <c r="A97" s="27" t="s">
        <v>120</v>
      </c>
      <c r="B97" s="63"/>
      <c r="C97" s="63"/>
      <c r="D97" s="80"/>
      <c r="E97" s="29">
        <f t="shared" si="2"/>
        <v>0</v>
      </c>
      <c r="F97" s="3"/>
      <c r="G97" s="49"/>
      <c r="H97" s="41"/>
      <c r="I97" s="41"/>
      <c r="J97" s="95"/>
      <c r="K97" s="24"/>
    </row>
    <row r="98" spans="1:13" x14ac:dyDescent="0.25">
      <c r="A98" s="27"/>
      <c r="B98" s="63"/>
      <c r="C98" s="63"/>
      <c r="D98" s="80"/>
      <c r="E98" s="29"/>
      <c r="F98" s="3"/>
      <c r="G98" s="36" t="s">
        <v>16</v>
      </c>
      <c r="H98" s="37"/>
      <c r="I98" s="66"/>
      <c r="J98" s="67"/>
      <c r="K98" s="24"/>
    </row>
    <row r="99" spans="1:13" x14ac:dyDescent="0.25">
      <c r="A99" s="27"/>
      <c r="B99" s="63"/>
      <c r="C99" s="63"/>
      <c r="D99" s="80"/>
      <c r="E99" s="29">
        <f t="shared" ref="E99:E112" si="3">SUMIF($G$8:$G$65,A99,$D$8:$D$65)</f>
        <v>0</v>
      </c>
      <c r="F99" s="3"/>
      <c r="G99" s="93" t="s">
        <v>19</v>
      </c>
      <c r="H99" s="94"/>
      <c r="I99" s="172">
        <f>'CEF Maio 2018'!I142:J142</f>
        <v>0</v>
      </c>
      <c r="J99" s="173"/>
      <c r="K99" s="24"/>
    </row>
    <row r="100" spans="1:13" x14ac:dyDescent="0.25">
      <c r="A100" s="27"/>
      <c r="B100" s="63"/>
      <c r="C100" s="63"/>
      <c r="D100" s="80"/>
      <c r="E100" s="29">
        <f t="shared" si="3"/>
        <v>0</v>
      </c>
      <c r="F100" s="3"/>
      <c r="G100" s="93" t="s">
        <v>42</v>
      </c>
      <c r="H100" s="94"/>
      <c r="I100" s="174">
        <v>249997.75</v>
      </c>
      <c r="J100" s="175"/>
      <c r="K100" s="24"/>
    </row>
    <row r="101" spans="1:13" x14ac:dyDescent="0.25">
      <c r="A101" s="27"/>
      <c r="B101" s="63"/>
      <c r="C101" s="63"/>
      <c r="D101" s="80"/>
      <c r="E101" s="29">
        <f t="shared" si="3"/>
        <v>0</v>
      </c>
      <c r="F101" s="3"/>
      <c r="G101" s="93" t="s">
        <v>146</v>
      </c>
      <c r="H101" s="94"/>
      <c r="I101" s="158">
        <f>-SUMIF($G$8:$G$65,G101,$E$8:$E$65)</f>
        <v>-249997.75</v>
      </c>
      <c r="J101" s="159"/>
      <c r="K101" s="24"/>
    </row>
    <row r="102" spans="1:13" x14ac:dyDescent="0.25">
      <c r="A102" s="27"/>
      <c r="B102" s="63"/>
      <c r="C102" s="63"/>
      <c r="D102" s="80"/>
      <c r="E102" s="29">
        <f t="shared" si="3"/>
        <v>0</v>
      </c>
      <c r="F102" s="3"/>
      <c r="G102" s="30"/>
      <c r="H102" s="31"/>
      <c r="I102" s="168"/>
      <c r="J102" s="169"/>
      <c r="K102" s="24"/>
    </row>
    <row r="103" spans="1:13" x14ac:dyDescent="0.25">
      <c r="A103" s="27"/>
      <c r="B103" s="63"/>
      <c r="C103" s="63"/>
      <c r="D103" s="80"/>
      <c r="E103" s="29">
        <f t="shared" si="3"/>
        <v>0</v>
      </c>
      <c r="F103" s="3"/>
      <c r="G103" s="32" t="s">
        <v>18</v>
      </c>
      <c r="H103" s="31"/>
      <c r="I103" s="176">
        <f>SUM(I99:J102)</f>
        <v>0</v>
      </c>
      <c r="J103" s="177"/>
      <c r="K103" s="24"/>
      <c r="M103" s="39"/>
    </row>
    <row r="104" spans="1:13" x14ac:dyDescent="0.25">
      <c r="A104" s="27"/>
      <c r="B104" s="63"/>
      <c r="C104" s="63"/>
      <c r="D104" s="80"/>
      <c r="E104" s="29">
        <f t="shared" si="3"/>
        <v>0</v>
      </c>
      <c r="F104" s="3"/>
      <c r="G104" s="27"/>
      <c r="H104" s="26"/>
      <c r="I104" s="26"/>
      <c r="J104" s="42"/>
      <c r="K104" s="24"/>
    </row>
    <row r="105" spans="1:13" x14ac:dyDescent="0.25">
      <c r="A105" s="27"/>
      <c r="B105" s="63"/>
      <c r="C105" s="63"/>
      <c r="D105" s="80"/>
      <c r="E105" s="29">
        <f t="shared" si="3"/>
        <v>0</v>
      </c>
      <c r="F105" s="3"/>
      <c r="G105" s="53" t="s">
        <v>39</v>
      </c>
      <c r="H105" s="54"/>
      <c r="I105" s="54"/>
      <c r="J105" s="55"/>
      <c r="K105" s="24"/>
    </row>
    <row r="106" spans="1:13" x14ac:dyDescent="0.25">
      <c r="A106" s="62"/>
      <c r="B106" s="63"/>
      <c r="C106" s="63"/>
      <c r="D106" s="80"/>
      <c r="E106" s="29">
        <f t="shared" si="3"/>
        <v>0</v>
      </c>
      <c r="F106" s="3"/>
      <c r="G106" s="28" t="s">
        <v>40</v>
      </c>
      <c r="H106" s="34"/>
      <c r="I106" s="170">
        <f>'CEF Junho 2018'!I132:J132</f>
        <v>53667.93</v>
      </c>
      <c r="J106" s="171"/>
      <c r="K106" s="24"/>
    </row>
    <row r="107" spans="1:13" x14ac:dyDescent="0.25">
      <c r="A107" s="27"/>
      <c r="B107" s="63"/>
      <c r="C107" s="63"/>
      <c r="D107" s="80"/>
      <c r="E107" s="29">
        <f t="shared" si="3"/>
        <v>0</v>
      </c>
      <c r="F107" s="3"/>
      <c r="G107" s="27" t="s">
        <v>184</v>
      </c>
      <c r="H107" s="41"/>
      <c r="I107" s="158">
        <v>16968.82</v>
      </c>
      <c r="J107" s="159"/>
      <c r="K107" s="24"/>
    </row>
    <row r="108" spans="1:13" x14ac:dyDescent="0.25">
      <c r="A108" s="27"/>
      <c r="B108" s="63"/>
      <c r="C108" s="63"/>
      <c r="D108" s="80"/>
      <c r="E108" s="29">
        <f t="shared" si="3"/>
        <v>0</v>
      </c>
      <c r="F108" s="3"/>
      <c r="G108" s="27"/>
      <c r="H108" s="56"/>
      <c r="I108" s="158"/>
      <c r="J108" s="159"/>
      <c r="K108" s="24"/>
    </row>
    <row r="109" spans="1:13" x14ac:dyDescent="0.25">
      <c r="A109" s="27"/>
      <c r="B109" s="63"/>
      <c r="C109" s="63"/>
      <c r="D109" s="80"/>
      <c r="E109" s="29">
        <f t="shared" si="3"/>
        <v>0</v>
      </c>
      <c r="F109" s="3"/>
      <c r="G109" s="59" t="s">
        <v>175</v>
      </c>
      <c r="H109" s="60"/>
      <c r="I109" s="168">
        <f>-SUMIF($G$8:$G$65,G109,$D$8:$D$65)</f>
        <v>-53667.93</v>
      </c>
      <c r="J109" s="169"/>
      <c r="K109" s="24"/>
    </row>
    <row r="110" spans="1:13" x14ac:dyDescent="0.25">
      <c r="A110" s="62"/>
      <c r="B110" s="63"/>
      <c r="C110" s="63"/>
      <c r="D110" s="80"/>
      <c r="E110" s="29">
        <f t="shared" si="3"/>
        <v>0</v>
      </c>
      <c r="F110" s="3"/>
      <c r="G110" s="47" t="s">
        <v>17</v>
      </c>
      <c r="H110" s="48"/>
      <c r="I110" s="164">
        <f>SUM(I106:J109)</f>
        <v>16968.82</v>
      </c>
      <c r="J110" s="165"/>
      <c r="K110" s="24"/>
    </row>
    <row r="111" spans="1:13" x14ac:dyDescent="0.25">
      <c r="A111" s="27"/>
      <c r="B111" s="63"/>
      <c r="C111" s="63"/>
      <c r="D111" s="80"/>
      <c r="E111" s="29">
        <f t="shared" si="3"/>
        <v>0</v>
      </c>
      <c r="F111" s="3"/>
      <c r="G111" s="49"/>
      <c r="H111" s="41"/>
      <c r="I111" s="41"/>
      <c r="J111" s="95"/>
      <c r="K111" s="24"/>
    </row>
    <row r="112" spans="1:13" x14ac:dyDescent="0.25">
      <c r="A112" s="27"/>
      <c r="B112" s="63"/>
      <c r="C112" s="63"/>
      <c r="D112" s="80"/>
      <c r="E112" s="29">
        <f t="shared" si="3"/>
        <v>0</v>
      </c>
      <c r="F112" s="3"/>
      <c r="G112" s="50" t="s">
        <v>41</v>
      </c>
      <c r="H112" s="51"/>
      <c r="I112" s="51"/>
      <c r="J112" s="52"/>
      <c r="K112" s="24"/>
    </row>
    <row r="113" spans="1:11" x14ac:dyDescent="0.25">
      <c r="A113" s="30"/>
      <c r="B113" s="85"/>
      <c r="C113" s="85"/>
      <c r="D113" s="86"/>
      <c r="E113" s="87"/>
      <c r="F113" s="3"/>
      <c r="G113" s="93" t="s">
        <v>140</v>
      </c>
      <c r="H113" s="94"/>
      <c r="I113" s="174">
        <f>'CEF Junho 2018'!I139:J139</f>
        <v>57586.930000000008</v>
      </c>
      <c r="J113" s="175"/>
      <c r="K113" s="24"/>
    </row>
    <row r="114" spans="1:11" x14ac:dyDescent="0.25">
      <c r="A114" s="166" t="s">
        <v>22</v>
      </c>
      <c r="B114" s="167"/>
      <c r="C114" s="167"/>
      <c r="D114" s="81"/>
      <c r="E114" s="35">
        <f>SUM(E76:E112)</f>
        <v>465119.29</v>
      </c>
      <c r="F114" s="3"/>
      <c r="G114" s="27" t="s">
        <v>185</v>
      </c>
      <c r="H114" s="94"/>
      <c r="I114" s="174"/>
      <c r="J114" s="175"/>
      <c r="K114" s="24"/>
    </row>
    <row r="115" spans="1:11" x14ac:dyDescent="0.25">
      <c r="F115" s="3"/>
      <c r="G115" s="93"/>
      <c r="H115" s="94"/>
      <c r="I115" s="174"/>
      <c r="J115" s="175"/>
      <c r="K115" s="24"/>
    </row>
    <row r="116" spans="1:11" x14ac:dyDescent="0.25">
      <c r="E116" s="46">
        <f>D66-E114</f>
        <v>0</v>
      </c>
      <c r="F116" s="3"/>
      <c r="G116" s="27"/>
      <c r="H116" s="41"/>
      <c r="I116" s="182"/>
      <c r="J116" s="183"/>
      <c r="K116" s="24"/>
    </row>
    <row r="117" spans="1:11" x14ac:dyDescent="0.25">
      <c r="F117" s="3"/>
      <c r="G117" s="89" t="s">
        <v>18</v>
      </c>
      <c r="H117" s="88"/>
      <c r="I117" s="164">
        <f>SUM(I113:J116)</f>
        <v>57586.930000000008</v>
      </c>
      <c r="J117" s="165"/>
      <c r="K117" s="24"/>
    </row>
    <row r="118" spans="1:11" x14ac:dyDescent="0.25">
      <c r="A118" s="27"/>
      <c r="B118" s="63"/>
      <c r="C118" s="63"/>
      <c r="D118" s="80"/>
      <c r="K118" s="24"/>
    </row>
    <row r="119" spans="1:11" x14ac:dyDescent="0.25">
      <c r="A119" s="27"/>
      <c r="B119" s="63"/>
      <c r="C119" s="63"/>
      <c r="D119" s="80"/>
      <c r="G119" s="45"/>
      <c r="H119" s="45"/>
      <c r="I119" s="69"/>
      <c r="J119" s="69"/>
      <c r="K119" s="24"/>
    </row>
    <row r="120" spans="1:11" x14ac:dyDescent="0.25">
      <c r="D120" s="72"/>
      <c r="F120" s="3"/>
      <c r="G120" s="45"/>
      <c r="H120" s="45"/>
      <c r="I120" s="69"/>
      <c r="J120" s="69"/>
      <c r="K120" s="24"/>
    </row>
    <row r="122" spans="1:11" x14ac:dyDescent="0.25">
      <c r="E122" s="46"/>
    </row>
    <row r="123" spans="1:11" x14ac:dyDescent="0.25">
      <c r="E123" s="46"/>
    </row>
    <row r="126" spans="1:11" x14ac:dyDescent="0.25">
      <c r="E126" s="46"/>
    </row>
  </sheetData>
  <sortState xmlns:xlrd2="http://schemas.microsoft.com/office/spreadsheetml/2017/richdata2" ref="A76:E98">
    <sortCondition ref="A98"/>
  </sortState>
  <mergeCells count="47">
    <mergeCell ref="A71:K71"/>
    <mergeCell ref="A2:K2"/>
    <mergeCell ref="A4:K4"/>
    <mergeCell ref="A6:F6"/>
    <mergeCell ref="G6:K6"/>
    <mergeCell ref="A66:B66"/>
    <mergeCell ref="I81:J81"/>
    <mergeCell ref="A73:K73"/>
    <mergeCell ref="A75:E75"/>
    <mergeCell ref="G75:J75"/>
    <mergeCell ref="I76:J76"/>
    <mergeCell ref="G77:H77"/>
    <mergeCell ref="I77:J77"/>
    <mergeCell ref="G78:H78"/>
    <mergeCell ref="I78:J78"/>
    <mergeCell ref="G79:H79"/>
    <mergeCell ref="I79:J79"/>
    <mergeCell ref="I80:J80"/>
    <mergeCell ref="I95:J95"/>
    <mergeCell ref="I84:J84"/>
    <mergeCell ref="I85:J85"/>
    <mergeCell ref="G86:H86"/>
    <mergeCell ref="I86:J86"/>
    <mergeCell ref="I87:J87"/>
    <mergeCell ref="I88:J88"/>
    <mergeCell ref="I89:J89"/>
    <mergeCell ref="I91:J91"/>
    <mergeCell ref="I92:J92"/>
    <mergeCell ref="I93:J93"/>
    <mergeCell ref="I94:J94"/>
    <mergeCell ref="I113:J113"/>
    <mergeCell ref="I96:J96"/>
    <mergeCell ref="I99:J99"/>
    <mergeCell ref="I100:J100"/>
    <mergeCell ref="I101:J101"/>
    <mergeCell ref="I102:J102"/>
    <mergeCell ref="I103:J103"/>
    <mergeCell ref="I106:J106"/>
    <mergeCell ref="I107:J107"/>
    <mergeCell ref="I108:J108"/>
    <mergeCell ref="I109:J109"/>
    <mergeCell ref="I110:J110"/>
    <mergeCell ref="A114:C114"/>
    <mergeCell ref="I114:J114"/>
    <mergeCell ref="I115:J115"/>
    <mergeCell ref="I116:J116"/>
    <mergeCell ref="I117:J117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109"/>
  <sheetViews>
    <sheetView topLeftCell="A75" workbookViewId="0">
      <selection activeCell="I83" sqref="I83:J83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Julho 2018'!F66</f>
        <v>0</v>
      </c>
      <c r="G9" s="9"/>
      <c r="H9" s="7"/>
      <c r="I9" s="4"/>
      <c r="J9" s="19"/>
      <c r="K9" s="16"/>
    </row>
    <row r="10" spans="1:11" x14ac:dyDescent="0.25">
      <c r="A10" s="15">
        <v>43313</v>
      </c>
      <c r="B10" s="4">
        <v>727220</v>
      </c>
      <c r="C10" s="4" t="s">
        <v>60</v>
      </c>
      <c r="D10" s="77"/>
      <c r="E10" s="77">
        <v>11150</v>
      </c>
      <c r="F10" s="6">
        <f t="shared" ref="F10:F47" si="0">F9-D10+E10</f>
        <v>11150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43313</v>
      </c>
      <c r="B11" s="4">
        <v>246684</v>
      </c>
      <c r="C11" s="4" t="s">
        <v>52</v>
      </c>
      <c r="D11" s="77">
        <v>11150</v>
      </c>
      <c r="E11" s="5"/>
      <c r="F11" s="6">
        <f t="shared" si="0"/>
        <v>0</v>
      </c>
      <c r="G11" s="9" t="s">
        <v>174</v>
      </c>
      <c r="H11" s="7" t="s">
        <v>45</v>
      </c>
      <c r="I11" s="4">
        <v>662211</v>
      </c>
      <c r="J11" s="19">
        <v>5</v>
      </c>
      <c r="K11" s="16">
        <v>43318</v>
      </c>
    </row>
    <row r="12" spans="1:11" x14ac:dyDescent="0.25">
      <c r="A12" s="15">
        <v>43318</v>
      </c>
      <c r="B12" s="4">
        <v>727220</v>
      </c>
      <c r="C12" s="4" t="s">
        <v>60</v>
      </c>
      <c r="D12" s="77"/>
      <c r="E12" s="77">
        <v>90152.03</v>
      </c>
      <c r="F12" s="6">
        <f t="shared" si="0"/>
        <v>90152.03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43318</v>
      </c>
      <c r="B13" s="4">
        <v>309379</v>
      </c>
      <c r="C13" s="4" t="s">
        <v>171</v>
      </c>
      <c r="D13" s="77">
        <v>90152.03</v>
      </c>
      <c r="E13" s="5"/>
      <c r="F13" s="6">
        <f t="shared" si="0"/>
        <v>0</v>
      </c>
      <c r="G13" s="9" t="s">
        <v>147</v>
      </c>
      <c r="H13" s="7"/>
      <c r="I13" s="4"/>
      <c r="J13" s="19"/>
      <c r="K13" s="16"/>
    </row>
    <row r="14" spans="1:11" x14ac:dyDescent="0.25">
      <c r="A14" s="15">
        <v>43319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162679.73000000001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43319</v>
      </c>
      <c r="B15" s="4">
        <v>1</v>
      </c>
      <c r="C15" s="4" t="s">
        <v>37</v>
      </c>
      <c r="D15" s="77"/>
      <c r="E15" s="77">
        <v>87318.02</v>
      </c>
      <c r="F15" s="6">
        <f t="shared" si="0"/>
        <v>249997.75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43319</v>
      </c>
      <c r="B16" s="4">
        <v>300105</v>
      </c>
      <c r="C16" s="4" t="s">
        <v>59</v>
      </c>
      <c r="D16" s="77">
        <v>1174.99</v>
      </c>
      <c r="E16" s="5"/>
      <c r="F16" s="6">
        <f t="shared" si="0"/>
        <v>248822.76</v>
      </c>
      <c r="G16" s="9" t="s">
        <v>147</v>
      </c>
      <c r="H16" s="7" t="s">
        <v>155</v>
      </c>
      <c r="I16" s="4"/>
      <c r="J16" s="19"/>
      <c r="K16" s="16"/>
    </row>
    <row r="17" spans="1:11" x14ac:dyDescent="0.25">
      <c r="A17" s="15">
        <v>43321</v>
      </c>
      <c r="B17" s="4">
        <v>274944</v>
      </c>
      <c r="C17" s="4" t="s">
        <v>58</v>
      </c>
      <c r="D17" s="77">
        <v>248822.76</v>
      </c>
      <c r="E17" s="5"/>
      <c r="F17" s="6">
        <f t="shared" si="0"/>
        <v>0</v>
      </c>
      <c r="G17" s="9" t="s">
        <v>148</v>
      </c>
      <c r="H17" s="7"/>
      <c r="I17" s="4"/>
      <c r="J17" s="19"/>
      <c r="K17" s="16"/>
    </row>
    <row r="18" spans="1:11" x14ac:dyDescent="0.25">
      <c r="A18" s="15">
        <v>43327</v>
      </c>
      <c r="B18" s="4">
        <v>300112</v>
      </c>
      <c r="C18" s="4" t="s">
        <v>57</v>
      </c>
      <c r="D18" s="77">
        <v>17765.810000000001</v>
      </c>
      <c r="E18" s="5"/>
      <c r="F18" s="6">
        <f t="shared" si="0"/>
        <v>-17765.810000000001</v>
      </c>
      <c r="G18" s="9" t="s">
        <v>173</v>
      </c>
      <c r="H18" s="7" t="s">
        <v>61</v>
      </c>
      <c r="I18" s="4">
        <v>12</v>
      </c>
      <c r="J18" s="19">
        <v>5</v>
      </c>
      <c r="K18" s="16">
        <v>43322</v>
      </c>
    </row>
    <row r="19" spans="1:11" x14ac:dyDescent="0.25">
      <c r="A19" s="15">
        <v>43327</v>
      </c>
      <c r="B19" s="4">
        <v>300110</v>
      </c>
      <c r="C19" s="4" t="s">
        <v>57</v>
      </c>
      <c r="D19" s="77">
        <v>2160</v>
      </c>
      <c r="E19" s="5"/>
      <c r="F19" s="6">
        <f t="shared" si="0"/>
        <v>-19925.810000000001</v>
      </c>
      <c r="G19" s="9" t="s">
        <v>173</v>
      </c>
      <c r="H19" s="7" t="s">
        <v>132</v>
      </c>
      <c r="I19" s="4">
        <v>1159</v>
      </c>
      <c r="J19" s="19">
        <v>4</v>
      </c>
      <c r="K19" s="16">
        <v>43321</v>
      </c>
    </row>
    <row r="20" spans="1:11" x14ac:dyDescent="0.25">
      <c r="A20" s="15">
        <v>43327</v>
      </c>
      <c r="B20" s="4">
        <v>300114</v>
      </c>
      <c r="C20" s="4" t="s">
        <v>57</v>
      </c>
      <c r="D20" s="77">
        <v>5760</v>
      </c>
      <c r="E20" s="5"/>
      <c r="F20" s="6">
        <f t="shared" si="0"/>
        <v>-25685.81</v>
      </c>
      <c r="G20" s="9" t="s">
        <v>173</v>
      </c>
      <c r="H20" s="7" t="s">
        <v>182</v>
      </c>
      <c r="I20" s="4">
        <v>3</v>
      </c>
      <c r="J20" s="19">
        <v>2</v>
      </c>
      <c r="K20" s="16">
        <v>43321</v>
      </c>
    </row>
    <row r="21" spans="1:11" x14ac:dyDescent="0.25">
      <c r="A21" s="15">
        <v>43327</v>
      </c>
      <c r="B21" s="4">
        <v>120384</v>
      </c>
      <c r="C21" s="4" t="s">
        <v>32</v>
      </c>
      <c r="D21" s="77">
        <v>9.5</v>
      </c>
      <c r="E21" s="5"/>
      <c r="F21" s="6">
        <f t="shared" si="0"/>
        <v>-25695.31</v>
      </c>
      <c r="G21" s="9" t="s">
        <v>72</v>
      </c>
      <c r="H21" s="7"/>
      <c r="I21" s="4"/>
      <c r="J21" s="19"/>
      <c r="K21" s="16"/>
    </row>
    <row r="22" spans="1:11" x14ac:dyDescent="0.25">
      <c r="A22" s="15">
        <v>43327</v>
      </c>
      <c r="B22" s="4">
        <v>300113</v>
      </c>
      <c r="C22" s="4" t="s">
        <v>57</v>
      </c>
      <c r="D22" s="77">
        <v>21726.27</v>
      </c>
      <c r="E22" s="5"/>
      <c r="F22" s="6">
        <f t="shared" si="0"/>
        <v>-47421.58</v>
      </c>
      <c r="G22" s="9" t="s">
        <v>173</v>
      </c>
      <c r="H22" s="7" t="s">
        <v>119</v>
      </c>
      <c r="I22" s="4">
        <v>7</v>
      </c>
      <c r="J22" s="19">
        <v>5</v>
      </c>
      <c r="K22" s="16">
        <v>43321</v>
      </c>
    </row>
    <row r="23" spans="1:11" x14ac:dyDescent="0.25">
      <c r="A23" s="15">
        <v>43327</v>
      </c>
      <c r="B23" s="4">
        <v>300111</v>
      </c>
      <c r="C23" s="4" t="s">
        <v>57</v>
      </c>
      <c r="D23" s="77">
        <v>11160</v>
      </c>
      <c r="E23" s="5"/>
      <c r="F23" s="6">
        <f t="shared" si="0"/>
        <v>-58581.58</v>
      </c>
      <c r="G23" s="9" t="s">
        <v>173</v>
      </c>
      <c r="H23" s="7" t="s">
        <v>128</v>
      </c>
      <c r="I23" s="4">
        <v>16</v>
      </c>
      <c r="J23" s="19">
        <v>5</v>
      </c>
      <c r="K23" s="16">
        <v>43322</v>
      </c>
    </row>
    <row r="24" spans="1:11" x14ac:dyDescent="0.25">
      <c r="A24" s="15">
        <v>43327</v>
      </c>
      <c r="B24" s="4">
        <v>120384</v>
      </c>
      <c r="C24" s="4" t="s">
        <v>55</v>
      </c>
      <c r="D24" s="77">
        <v>2815.5</v>
      </c>
      <c r="E24" s="5"/>
      <c r="F24" s="6">
        <f t="shared" si="0"/>
        <v>-61397.08</v>
      </c>
      <c r="G24" s="9" t="s">
        <v>177</v>
      </c>
      <c r="H24" s="7" t="s">
        <v>179</v>
      </c>
      <c r="I24" s="4">
        <v>18</v>
      </c>
      <c r="J24" s="19">
        <v>3</v>
      </c>
      <c r="K24" s="16">
        <v>43325</v>
      </c>
    </row>
    <row r="25" spans="1:11" x14ac:dyDescent="0.25">
      <c r="A25" s="15">
        <v>43327</v>
      </c>
      <c r="B25" s="4">
        <v>727220</v>
      </c>
      <c r="C25" s="4" t="s">
        <v>60</v>
      </c>
      <c r="D25" s="77"/>
      <c r="E25" s="77">
        <v>61397.08</v>
      </c>
      <c r="F25" s="6">
        <f t="shared" si="0"/>
        <v>0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43332</v>
      </c>
      <c r="B26" s="4">
        <v>478597</v>
      </c>
      <c r="C26" s="4" t="s">
        <v>53</v>
      </c>
      <c r="D26" s="77">
        <v>2979.72</v>
      </c>
      <c r="E26" s="5"/>
      <c r="F26" s="6">
        <f t="shared" si="0"/>
        <v>-2979.72</v>
      </c>
      <c r="G26" s="9" t="s">
        <v>31</v>
      </c>
      <c r="H26" s="7" t="s">
        <v>159</v>
      </c>
      <c r="I26" s="4">
        <v>1</v>
      </c>
      <c r="J26" s="19">
        <v>1</v>
      </c>
      <c r="K26" s="16"/>
    </row>
    <row r="27" spans="1:11" x14ac:dyDescent="0.25">
      <c r="A27" s="15">
        <v>43332</v>
      </c>
      <c r="B27" s="4">
        <v>874519</v>
      </c>
      <c r="C27" s="4" t="s">
        <v>54</v>
      </c>
      <c r="D27" s="77">
        <v>9351.69</v>
      </c>
      <c r="E27" s="5"/>
      <c r="F27" s="6">
        <f t="shared" si="0"/>
        <v>-12331.41</v>
      </c>
      <c r="G27" s="9" t="s">
        <v>29</v>
      </c>
      <c r="H27" s="7" t="s">
        <v>116</v>
      </c>
      <c r="I27" s="4">
        <v>1</v>
      </c>
      <c r="J27" s="19">
        <v>1</v>
      </c>
      <c r="K27" s="16"/>
    </row>
    <row r="28" spans="1:11" x14ac:dyDescent="0.25">
      <c r="A28" s="15">
        <v>43332</v>
      </c>
      <c r="B28" s="4">
        <v>688137</v>
      </c>
      <c r="C28" s="4" t="s">
        <v>52</v>
      </c>
      <c r="D28" s="77">
        <v>535.5</v>
      </c>
      <c r="E28" s="5"/>
      <c r="F28" s="6">
        <f t="shared" si="0"/>
        <v>-12866.91</v>
      </c>
      <c r="G28" s="9" t="s">
        <v>174</v>
      </c>
      <c r="H28" s="7" t="s">
        <v>160</v>
      </c>
      <c r="I28" s="4">
        <v>1</v>
      </c>
      <c r="J28" s="19">
        <v>1</v>
      </c>
      <c r="K28" s="16"/>
    </row>
    <row r="29" spans="1:11" x14ac:dyDescent="0.25">
      <c r="A29" s="15">
        <v>43332</v>
      </c>
      <c r="B29" s="4">
        <v>727220</v>
      </c>
      <c r="C29" s="4" t="s">
        <v>60</v>
      </c>
      <c r="D29" s="77"/>
      <c r="E29" s="77">
        <v>15843.4</v>
      </c>
      <c r="F29" s="6">
        <f t="shared" si="0"/>
        <v>2976.49</v>
      </c>
      <c r="G29" s="9" t="s">
        <v>144</v>
      </c>
      <c r="H29" s="7"/>
      <c r="I29" s="4"/>
      <c r="J29" s="19"/>
      <c r="K29" s="16"/>
    </row>
    <row r="30" spans="1:11" x14ac:dyDescent="0.25">
      <c r="A30" s="15">
        <v>43332</v>
      </c>
      <c r="B30" s="4">
        <v>477535</v>
      </c>
      <c r="C30" s="4" t="s">
        <v>53</v>
      </c>
      <c r="D30" s="77">
        <v>2284.5500000000002</v>
      </c>
      <c r="E30" s="5"/>
      <c r="F30" s="6">
        <f t="shared" si="0"/>
        <v>691.9399999999996</v>
      </c>
      <c r="G30" s="9" t="s">
        <v>43</v>
      </c>
      <c r="H30" s="7" t="s">
        <v>134</v>
      </c>
      <c r="I30" s="4">
        <v>1</v>
      </c>
      <c r="J30" s="19">
        <v>1</v>
      </c>
      <c r="K30" s="16"/>
    </row>
    <row r="31" spans="1:11" x14ac:dyDescent="0.25">
      <c r="A31" s="15">
        <v>43332</v>
      </c>
      <c r="B31" s="4">
        <v>477818</v>
      </c>
      <c r="C31" s="4" t="s">
        <v>53</v>
      </c>
      <c r="D31" s="77">
        <v>397.19</v>
      </c>
      <c r="E31" s="5"/>
      <c r="F31" s="6">
        <f t="shared" si="0"/>
        <v>294.7499999999996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 x14ac:dyDescent="0.25">
      <c r="A32" s="15">
        <v>43332</v>
      </c>
      <c r="B32" s="4">
        <v>478122</v>
      </c>
      <c r="C32" s="4" t="s">
        <v>53</v>
      </c>
      <c r="D32" s="77">
        <v>294.75</v>
      </c>
      <c r="E32" s="5"/>
      <c r="F32" s="6">
        <f t="shared" si="0"/>
        <v>-3.979039320256561E-13</v>
      </c>
      <c r="G32" s="9" t="s">
        <v>31</v>
      </c>
      <c r="H32" s="7" t="s">
        <v>133</v>
      </c>
      <c r="I32" s="4">
        <v>1</v>
      </c>
      <c r="J32" s="19">
        <v>1</v>
      </c>
      <c r="K32" s="16">
        <v>43332</v>
      </c>
    </row>
    <row r="33" spans="1:11" x14ac:dyDescent="0.25">
      <c r="A33" s="15">
        <v>43333</v>
      </c>
      <c r="B33" s="4">
        <v>300115</v>
      </c>
      <c r="C33" s="4" t="s">
        <v>57</v>
      </c>
      <c r="D33" s="77">
        <v>16680</v>
      </c>
      <c r="E33" s="5"/>
      <c r="F33" s="6">
        <f t="shared" si="0"/>
        <v>-16680</v>
      </c>
      <c r="G33" s="9" t="s">
        <v>173</v>
      </c>
      <c r="H33" s="7" t="s">
        <v>127</v>
      </c>
      <c r="I33" s="4">
        <v>47</v>
      </c>
      <c r="J33" s="19">
        <v>5</v>
      </c>
      <c r="K33" s="16">
        <v>43322</v>
      </c>
    </row>
    <row r="34" spans="1:11" x14ac:dyDescent="0.25">
      <c r="A34" s="15">
        <v>43333</v>
      </c>
      <c r="B34" s="4">
        <v>727220</v>
      </c>
      <c r="C34" s="4" t="s">
        <v>60</v>
      </c>
      <c r="D34" s="77"/>
      <c r="E34" s="77">
        <v>16680</v>
      </c>
      <c r="F34" s="6">
        <f t="shared" si="0"/>
        <v>0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43336</v>
      </c>
      <c r="B35" s="4">
        <v>727220</v>
      </c>
      <c r="C35" s="4" t="s">
        <v>60</v>
      </c>
      <c r="D35" s="77"/>
      <c r="E35" s="77">
        <v>3330</v>
      </c>
      <c r="F35" s="6">
        <f t="shared" si="0"/>
        <v>3330</v>
      </c>
      <c r="G35" s="9" t="s">
        <v>144</v>
      </c>
      <c r="H35" s="7"/>
      <c r="I35" s="4"/>
      <c r="J35" s="19"/>
      <c r="K35" s="16"/>
    </row>
    <row r="36" spans="1:11" x14ac:dyDescent="0.25">
      <c r="A36" s="15">
        <v>43336</v>
      </c>
      <c r="B36" s="4">
        <v>300109</v>
      </c>
      <c r="C36" s="4" t="s">
        <v>57</v>
      </c>
      <c r="D36" s="77">
        <v>3330</v>
      </c>
      <c r="E36" s="5"/>
      <c r="F36" s="6">
        <f t="shared" si="0"/>
        <v>0</v>
      </c>
      <c r="G36" s="9" t="s">
        <v>173</v>
      </c>
      <c r="H36" s="7" t="s">
        <v>183</v>
      </c>
      <c r="I36" s="4">
        <v>2</v>
      </c>
      <c r="J36" s="19">
        <v>2</v>
      </c>
      <c r="K36" s="16">
        <v>43322</v>
      </c>
    </row>
    <row r="37" spans="1:11" x14ac:dyDescent="0.25">
      <c r="A37" s="15">
        <v>43339</v>
      </c>
      <c r="B37" s="4">
        <v>0</v>
      </c>
      <c r="C37" s="4" t="s">
        <v>71</v>
      </c>
      <c r="D37" s="77">
        <v>42</v>
      </c>
      <c r="E37" s="5"/>
      <c r="F37" s="6">
        <f t="shared" si="0"/>
        <v>-42</v>
      </c>
      <c r="G37" s="9" t="s">
        <v>72</v>
      </c>
      <c r="H37" s="7"/>
      <c r="I37" s="4"/>
      <c r="J37" s="19"/>
      <c r="K37" s="16"/>
    </row>
    <row r="38" spans="1:11" x14ac:dyDescent="0.25">
      <c r="A38" s="15">
        <v>43339</v>
      </c>
      <c r="B38" s="4">
        <v>727220</v>
      </c>
      <c r="C38" s="4" t="s">
        <v>60</v>
      </c>
      <c r="D38" s="77"/>
      <c r="E38" s="77">
        <v>42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43340</v>
      </c>
      <c r="B39" s="4">
        <v>290825</v>
      </c>
      <c r="C39" s="4" t="s">
        <v>47</v>
      </c>
      <c r="D39" s="77">
        <v>60</v>
      </c>
      <c r="E39" s="5"/>
      <c r="F39" s="6">
        <f t="shared" si="0"/>
        <v>-60</v>
      </c>
      <c r="G39" s="9" t="s">
        <v>150</v>
      </c>
      <c r="H39" s="7"/>
      <c r="I39" s="4"/>
      <c r="J39" s="19"/>
      <c r="K39" s="16"/>
    </row>
    <row r="40" spans="1:11" x14ac:dyDescent="0.25">
      <c r="A40" s="15">
        <v>43340</v>
      </c>
      <c r="B40" s="4">
        <v>727220</v>
      </c>
      <c r="C40" s="4" t="s">
        <v>60</v>
      </c>
      <c r="D40" s="77"/>
      <c r="E40" s="77">
        <v>61</v>
      </c>
      <c r="F40" s="6">
        <f t="shared" si="0"/>
        <v>1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43340</v>
      </c>
      <c r="B41" s="4">
        <v>140</v>
      </c>
      <c r="C41" s="4" t="s">
        <v>67</v>
      </c>
      <c r="D41" s="77">
        <v>1</v>
      </c>
      <c r="E41" s="5"/>
      <c r="F41" s="6">
        <f t="shared" si="0"/>
        <v>0</v>
      </c>
      <c r="G41" s="9" t="s">
        <v>72</v>
      </c>
      <c r="H41" s="7"/>
      <c r="I41" s="4"/>
      <c r="J41" s="19"/>
      <c r="K41" s="16"/>
    </row>
    <row r="42" spans="1:11" x14ac:dyDescent="0.25">
      <c r="A42" s="15">
        <v>43342</v>
      </c>
      <c r="B42" s="4">
        <v>233802</v>
      </c>
      <c r="C42" s="4" t="s">
        <v>172</v>
      </c>
      <c r="D42" s="77">
        <v>4800</v>
      </c>
      <c r="E42" s="5"/>
      <c r="F42" s="6">
        <f t="shared" si="0"/>
        <v>-4800</v>
      </c>
      <c r="G42" s="9" t="s">
        <v>34</v>
      </c>
      <c r="H42" s="7" t="s">
        <v>181</v>
      </c>
      <c r="I42" s="4">
        <v>338</v>
      </c>
      <c r="J42" s="19">
        <v>2</v>
      </c>
      <c r="K42" s="16">
        <v>43335</v>
      </c>
    </row>
    <row r="43" spans="1:11" x14ac:dyDescent="0.25">
      <c r="A43" s="15"/>
      <c r="B43" s="4"/>
      <c r="C43" s="4"/>
      <c r="D43" s="77"/>
      <c r="E43" s="5"/>
      <c r="F43" s="6">
        <f t="shared" si="0"/>
        <v>-4800</v>
      </c>
      <c r="G43" s="9" t="s">
        <v>34</v>
      </c>
      <c r="H43" s="7" t="s">
        <v>181</v>
      </c>
      <c r="I43" s="4">
        <v>339</v>
      </c>
      <c r="J43" s="19">
        <v>3</v>
      </c>
      <c r="K43" s="16">
        <v>43335</v>
      </c>
    </row>
    <row r="44" spans="1:11" x14ac:dyDescent="0.25">
      <c r="A44" s="15">
        <v>43342</v>
      </c>
      <c r="B44" s="4">
        <v>727220</v>
      </c>
      <c r="C44" s="4" t="s">
        <v>60</v>
      </c>
      <c r="D44" s="77"/>
      <c r="E44" s="77">
        <v>4800</v>
      </c>
      <c r="F44" s="6">
        <f t="shared" si="0"/>
        <v>0</v>
      </c>
      <c r="G44" s="9" t="s">
        <v>144</v>
      </c>
      <c r="H44" s="7"/>
      <c r="I44" s="4"/>
      <c r="J44" s="19"/>
      <c r="K44" s="16"/>
    </row>
    <row r="45" spans="1:11" x14ac:dyDescent="0.25">
      <c r="A45" s="15">
        <v>43343</v>
      </c>
      <c r="B45" s="4">
        <v>294625</v>
      </c>
      <c r="C45" s="4" t="s">
        <v>47</v>
      </c>
      <c r="D45" s="77">
        <v>8473.51</v>
      </c>
      <c r="E45" s="5"/>
      <c r="F45" s="6">
        <f t="shared" si="0"/>
        <v>-8473.51</v>
      </c>
      <c r="G45" s="9" t="s">
        <v>150</v>
      </c>
      <c r="H45" s="7"/>
      <c r="I45" s="4"/>
      <c r="J45" s="19"/>
      <c r="K45" s="16"/>
    </row>
    <row r="46" spans="1:11" x14ac:dyDescent="0.25">
      <c r="A46" s="15">
        <v>43343</v>
      </c>
      <c r="B46" s="4">
        <v>295223</v>
      </c>
      <c r="C46" s="4" t="s">
        <v>47</v>
      </c>
      <c r="D46" s="77">
        <v>16968.82</v>
      </c>
      <c r="E46" s="5"/>
      <c r="F46" s="6">
        <f t="shared" si="0"/>
        <v>-25442.33</v>
      </c>
      <c r="G46" s="9" t="s">
        <v>175</v>
      </c>
      <c r="H46" s="7"/>
      <c r="I46" s="4"/>
      <c r="J46" s="19"/>
      <c r="K46" s="16"/>
    </row>
    <row r="47" spans="1:11" x14ac:dyDescent="0.25">
      <c r="A47" s="15">
        <v>43343</v>
      </c>
      <c r="B47" s="4">
        <v>727220</v>
      </c>
      <c r="C47" s="4" t="s">
        <v>60</v>
      </c>
      <c r="D47" s="77"/>
      <c r="E47" s="77">
        <v>25442.33</v>
      </c>
      <c r="F47" s="6">
        <f t="shared" si="0"/>
        <v>0</v>
      </c>
      <c r="G47" s="9" t="s">
        <v>144</v>
      </c>
      <c r="H47" s="7"/>
      <c r="I47" s="4"/>
      <c r="J47" s="19"/>
      <c r="K47" s="16"/>
    </row>
    <row r="48" spans="1:11" x14ac:dyDescent="0.25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 x14ac:dyDescent="0.3">
      <c r="A49" s="152" t="s">
        <v>12</v>
      </c>
      <c r="B49" s="153"/>
      <c r="C49" s="21"/>
      <c r="D49" s="78">
        <f>SUM(D10:D48)</f>
        <v>478895.59</v>
      </c>
      <c r="E49" s="40">
        <f>SUM(E10:E48)</f>
        <v>478895.59000000008</v>
      </c>
      <c r="F49" s="22">
        <f>F9-D49+E49</f>
        <v>0</v>
      </c>
      <c r="G49" s="10"/>
      <c r="H49" s="18"/>
      <c r="I49" s="17"/>
      <c r="J49" s="20"/>
      <c r="K49" s="25"/>
    </row>
    <row r="50" spans="1:11" x14ac:dyDescent="0.25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 x14ac:dyDescent="0.25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 x14ac:dyDescent="0.25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 x14ac:dyDescent="0.25">
      <c r="A54" s="149" t="s">
        <v>123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ht="18" customHeight="1" x14ac:dyDescent="0.25"/>
    <row r="56" spans="1:11" ht="18" customHeight="1" x14ac:dyDescent="0.3">
      <c r="A56" s="150" t="s">
        <v>167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</row>
    <row r="57" spans="1:11" x14ac:dyDescent="0.25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154" t="s">
        <v>21</v>
      </c>
      <c r="B58" s="155"/>
      <c r="C58" s="155"/>
      <c r="D58" s="155"/>
      <c r="E58" s="156"/>
      <c r="F58" s="3"/>
      <c r="G58" s="157" t="s">
        <v>20</v>
      </c>
      <c r="H58" s="157"/>
      <c r="I58" s="157"/>
      <c r="J58" s="157"/>
      <c r="K58" s="24"/>
    </row>
    <row r="59" spans="1:11" x14ac:dyDescent="0.25">
      <c r="A59" s="28" t="s">
        <v>148</v>
      </c>
      <c r="B59" s="44"/>
      <c r="C59" s="44"/>
      <c r="D59" s="79"/>
      <c r="E59" s="33">
        <f t="shared" ref="E59:E95" si="1">SUMIF($G$8:$G$48,A59,$D$8:$D$48)</f>
        <v>248822.76</v>
      </c>
      <c r="F59" s="3"/>
      <c r="G59" s="62" t="s">
        <v>146</v>
      </c>
      <c r="H59" s="26"/>
      <c r="I59" s="158">
        <f>SUMIF($G$8:$G$48,G59,$E$8:$E$48)</f>
        <v>249997.75</v>
      </c>
      <c r="J59" s="159"/>
      <c r="K59" s="24"/>
    </row>
    <row r="60" spans="1:11" x14ac:dyDescent="0.25">
      <c r="A60" s="62" t="s">
        <v>173</v>
      </c>
      <c r="B60" s="63"/>
      <c r="C60" s="63"/>
      <c r="D60" s="80"/>
      <c r="E60" s="29">
        <f t="shared" si="1"/>
        <v>78582.080000000002</v>
      </c>
      <c r="F60" s="3"/>
      <c r="G60" s="160" t="s">
        <v>144</v>
      </c>
      <c r="H60" s="161"/>
      <c r="I60" s="158">
        <f>SUMIF($G$8:$G$48,G60,$E$8:$E$48)</f>
        <v>228897.83999999997</v>
      </c>
      <c r="J60" s="159"/>
      <c r="K60" s="24"/>
    </row>
    <row r="61" spans="1:11" x14ac:dyDescent="0.25">
      <c r="A61" s="27" t="s">
        <v>176</v>
      </c>
      <c r="B61" s="63"/>
      <c r="C61" s="63"/>
      <c r="D61" s="80"/>
      <c r="E61" s="29">
        <f t="shared" si="1"/>
        <v>0</v>
      </c>
      <c r="F61" s="3"/>
      <c r="G61" s="160" t="s">
        <v>121</v>
      </c>
      <c r="H61" s="161"/>
      <c r="I61" s="158">
        <f>SUMIF($G$8:$G$48,G61,$E$8:$E$48)</f>
        <v>0</v>
      </c>
      <c r="J61" s="159"/>
      <c r="K61" s="24"/>
    </row>
    <row r="62" spans="1:11" x14ac:dyDescent="0.25">
      <c r="A62" s="27" t="s">
        <v>174</v>
      </c>
      <c r="B62" s="63"/>
      <c r="C62" s="63"/>
      <c r="D62" s="80"/>
      <c r="E62" s="29">
        <f t="shared" si="1"/>
        <v>11685.5</v>
      </c>
      <c r="F62" s="3"/>
      <c r="G62" s="160" t="s">
        <v>137</v>
      </c>
      <c r="H62" s="161"/>
      <c r="I62" s="158">
        <f>SUMIF($G$8:$G$48,G62,$E$8:$E$48)</f>
        <v>0</v>
      </c>
      <c r="J62" s="159"/>
      <c r="K62" s="24"/>
    </row>
    <row r="63" spans="1:11" x14ac:dyDescent="0.25">
      <c r="A63" s="27" t="s">
        <v>136</v>
      </c>
      <c r="B63" s="63"/>
      <c r="C63" s="63"/>
      <c r="D63" s="80"/>
      <c r="E63" s="29">
        <f t="shared" si="1"/>
        <v>0</v>
      </c>
      <c r="F63" s="3"/>
      <c r="G63" s="62"/>
      <c r="H63" s="26"/>
      <c r="I63" s="158">
        <f>SUMIF($G$8:$G$48,G63,$E$8:$E$48)</f>
        <v>0</v>
      </c>
      <c r="J63" s="159"/>
      <c r="K63" s="24"/>
    </row>
    <row r="64" spans="1:11" x14ac:dyDescent="0.25">
      <c r="A64" s="27" t="s">
        <v>25</v>
      </c>
      <c r="B64" s="63"/>
      <c r="C64" s="63"/>
      <c r="D64" s="80"/>
      <c r="E64" s="29">
        <f t="shared" si="1"/>
        <v>0</v>
      </c>
      <c r="F64" s="3"/>
      <c r="G64" s="47" t="s">
        <v>22</v>
      </c>
      <c r="H64" s="48"/>
      <c r="I64" s="164">
        <f>SUM(I59:J63)</f>
        <v>478895.58999999997</v>
      </c>
      <c r="J64" s="165"/>
      <c r="K64" s="61">
        <f>E49-I64</f>
        <v>0</v>
      </c>
    </row>
    <row r="65" spans="1:11" x14ac:dyDescent="0.25">
      <c r="A65" s="27" t="s">
        <v>147</v>
      </c>
      <c r="B65" s="63"/>
      <c r="C65" s="63"/>
      <c r="D65" s="80"/>
      <c r="E65" s="29">
        <f t="shared" si="1"/>
        <v>91327.02</v>
      </c>
      <c r="F65" s="3"/>
      <c r="G65" s="70"/>
      <c r="H65" s="45"/>
      <c r="I65" s="69"/>
      <c r="J65" s="71"/>
      <c r="K65" s="24"/>
    </row>
    <row r="66" spans="1:11" x14ac:dyDescent="0.25">
      <c r="A66" s="27" t="s">
        <v>29</v>
      </c>
      <c r="B66" s="63"/>
      <c r="C66" s="63"/>
      <c r="D66" s="80"/>
      <c r="E66" s="29">
        <f t="shared" si="1"/>
        <v>9351.69</v>
      </c>
      <c r="F66" s="3"/>
      <c r="G66" s="36" t="s">
        <v>64</v>
      </c>
      <c r="H66" s="37"/>
      <c r="I66" s="66"/>
      <c r="J66" s="67"/>
    </row>
    <row r="67" spans="1:11" x14ac:dyDescent="0.25">
      <c r="A67" s="27" t="s">
        <v>31</v>
      </c>
      <c r="B67" s="63"/>
      <c r="C67" s="63"/>
      <c r="D67" s="80"/>
      <c r="E67" s="29">
        <f t="shared" si="1"/>
        <v>3671.66</v>
      </c>
      <c r="F67" s="3"/>
      <c r="G67" s="93" t="s">
        <v>19</v>
      </c>
      <c r="H67" s="94"/>
      <c r="I67" s="158">
        <f>'CEF Julho 2018'!I89:J89</f>
        <v>126075.97</v>
      </c>
      <c r="J67" s="159"/>
    </row>
    <row r="68" spans="1:11" x14ac:dyDescent="0.25">
      <c r="A68" s="27" t="s">
        <v>28</v>
      </c>
      <c r="B68" s="63"/>
      <c r="C68" s="63"/>
      <c r="D68" s="80"/>
      <c r="E68" s="29">
        <f t="shared" si="1"/>
        <v>0</v>
      </c>
      <c r="F68" s="3"/>
      <c r="G68" s="27" t="s">
        <v>148</v>
      </c>
      <c r="H68" s="94"/>
      <c r="I68" s="158">
        <f>SUMIF($G$8:$G$48,G68,$D$8:$D$48)</f>
        <v>248822.76</v>
      </c>
      <c r="J68" s="159"/>
    </row>
    <row r="69" spans="1:11" x14ac:dyDescent="0.25">
      <c r="A69" s="27" t="s">
        <v>149</v>
      </c>
      <c r="B69" s="63"/>
      <c r="C69" s="63"/>
      <c r="D69" s="80"/>
      <c r="E69" s="29">
        <f t="shared" si="1"/>
        <v>0</v>
      </c>
      <c r="F69" s="3"/>
      <c r="G69" s="160" t="s">
        <v>144</v>
      </c>
      <c r="H69" s="161"/>
      <c r="I69" s="158">
        <f>-SUMIF($G$8:$G$48,G69,$E$8:$E$48)</f>
        <v>-228897.83999999997</v>
      </c>
      <c r="J69" s="159"/>
    </row>
    <row r="70" spans="1:11" x14ac:dyDescent="0.25">
      <c r="A70" s="27" t="s">
        <v>150</v>
      </c>
      <c r="B70" s="63"/>
      <c r="C70" s="63"/>
      <c r="D70" s="80"/>
      <c r="E70" s="29">
        <f t="shared" si="1"/>
        <v>8533.51</v>
      </c>
      <c r="F70" s="3"/>
      <c r="G70" s="93" t="s">
        <v>30</v>
      </c>
      <c r="H70" s="94"/>
      <c r="I70" s="158">
        <v>761.47</v>
      </c>
      <c r="J70" s="159"/>
    </row>
    <row r="71" spans="1:11" x14ac:dyDescent="0.25">
      <c r="A71" s="27" t="s">
        <v>49</v>
      </c>
      <c r="B71" s="63"/>
      <c r="C71" s="63"/>
      <c r="D71" s="80"/>
      <c r="E71" s="29">
        <f t="shared" si="1"/>
        <v>0</v>
      </c>
      <c r="F71" s="3"/>
      <c r="G71" s="30"/>
      <c r="H71" s="31"/>
      <c r="I71" s="162"/>
      <c r="J71" s="163"/>
    </row>
    <row r="72" spans="1:11" x14ac:dyDescent="0.25">
      <c r="A72" s="27" t="s">
        <v>175</v>
      </c>
      <c r="B72" s="63"/>
      <c r="C72" s="63"/>
      <c r="D72" s="80"/>
      <c r="E72" s="29">
        <f t="shared" si="1"/>
        <v>16968.82</v>
      </c>
      <c r="F72" s="3"/>
      <c r="G72" s="32" t="s">
        <v>18</v>
      </c>
      <c r="H72" s="31"/>
      <c r="I72" s="176">
        <f>SUM(I67:J70)</f>
        <v>146762.36000000002</v>
      </c>
      <c r="J72" s="177"/>
    </row>
    <row r="73" spans="1:11" x14ac:dyDescent="0.25">
      <c r="A73" s="27" t="s">
        <v>36</v>
      </c>
      <c r="B73" s="41"/>
      <c r="C73" s="41"/>
      <c r="D73" s="80"/>
      <c r="E73" s="29">
        <f t="shared" si="1"/>
        <v>0</v>
      </c>
      <c r="F73" s="3"/>
      <c r="G73" s="49"/>
      <c r="H73" s="41"/>
      <c r="I73" s="41"/>
      <c r="J73" s="95"/>
      <c r="K73" s="24"/>
    </row>
    <row r="74" spans="1:11" x14ac:dyDescent="0.25">
      <c r="A74" s="27" t="s">
        <v>43</v>
      </c>
      <c r="B74" s="63"/>
      <c r="C74" s="63"/>
      <c r="D74" s="80"/>
      <c r="E74" s="29">
        <f t="shared" si="1"/>
        <v>2284.5500000000002</v>
      </c>
      <c r="F74" s="3"/>
      <c r="G74" s="53" t="s">
        <v>62</v>
      </c>
      <c r="H74" s="54"/>
      <c r="I74" s="178"/>
      <c r="J74" s="179"/>
      <c r="K74" s="24"/>
    </row>
    <row r="75" spans="1:11" x14ac:dyDescent="0.25">
      <c r="A75" s="27" t="s">
        <v>178</v>
      </c>
      <c r="B75" s="63"/>
      <c r="C75" s="63"/>
      <c r="D75" s="80"/>
      <c r="E75" s="29">
        <f t="shared" si="1"/>
        <v>0</v>
      </c>
      <c r="F75" s="3"/>
      <c r="G75" s="57" t="s">
        <v>19</v>
      </c>
      <c r="H75" s="58"/>
      <c r="I75" s="170">
        <v>0</v>
      </c>
      <c r="J75" s="171"/>
      <c r="K75" s="24"/>
    </row>
    <row r="76" spans="1:11" x14ac:dyDescent="0.25">
      <c r="A76" s="27" t="s">
        <v>145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94"/>
      <c r="I76" s="158">
        <f>SUMIF($G$8:$G$48,G76,$E$8:$E$48)</f>
        <v>0</v>
      </c>
      <c r="J76" s="159"/>
      <c r="K76" s="24"/>
    </row>
    <row r="77" spans="1:11" x14ac:dyDescent="0.25">
      <c r="A77" s="27" t="s">
        <v>34</v>
      </c>
      <c r="B77" s="63"/>
      <c r="C77" s="63"/>
      <c r="D77" s="80"/>
      <c r="E77" s="29">
        <f t="shared" si="1"/>
        <v>4800</v>
      </c>
      <c r="F77" s="3"/>
      <c r="G77" s="93" t="s">
        <v>14</v>
      </c>
      <c r="H77" s="94"/>
      <c r="I77" s="158">
        <f>-SUMIF($G$8:$G$48,G77,$D$8:$D$48)</f>
        <v>0</v>
      </c>
      <c r="J77" s="159"/>
      <c r="K77" s="24"/>
    </row>
    <row r="78" spans="1:11" x14ac:dyDescent="0.25">
      <c r="A78" s="62" t="s">
        <v>177</v>
      </c>
      <c r="B78" s="63"/>
      <c r="C78" s="63"/>
      <c r="D78" s="80"/>
      <c r="E78" s="29">
        <f t="shared" si="1"/>
        <v>2815.5</v>
      </c>
      <c r="F78" s="3"/>
      <c r="G78" s="30"/>
      <c r="H78" s="31"/>
      <c r="I78" s="162"/>
      <c r="J78" s="163"/>
      <c r="K78" s="24"/>
    </row>
    <row r="79" spans="1:11" x14ac:dyDescent="0.25">
      <c r="A79" s="27" t="s">
        <v>72</v>
      </c>
      <c r="B79" s="63"/>
      <c r="C79" s="63"/>
      <c r="D79" s="80"/>
      <c r="E79" s="29">
        <f t="shared" si="1"/>
        <v>52.5</v>
      </c>
      <c r="F79" s="3"/>
      <c r="G79" s="32" t="s">
        <v>17</v>
      </c>
      <c r="H79" s="31"/>
      <c r="I79" s="164">
        <f>SUM(I75:J78)</f>
        <v>0</v>
      </c>
      <c r="J79" s="165"/>
      <c r="K79" s="24"/>
    </row>
    <row r="80" spans="1:11" x14ac:dyDescent="0.25">
      <c r="A80" s="27" t="s">
        <v>120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95"/>
      <c r="K80" s="24"/>
    </row>
    <row r="81" spans="1:13" x14ac:dyDescent="0.25">
      <c r="A81" s="27"/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 x14ac:dyDescent="0.25">
      <c r="A82" s="27"/>
      <c r="B82" s="63"/>
      <c r="C82" s="63"/>
      <c r="D82" s="80"/>
      <c r="E82" s="29">
        <f t="shared" si="1"/>
        <v>0</v>
      </c>
      <c r="F82" s="3"/>
      <c r="G82" s="93" t="s">
        <v>19</v>
      </c>
      <c r="H82" s="94"/>
      <c r="I82" s="172">
        <f>'CEF Julho 2018'!I103:J103</f>
        <v>0</v>
      </c>
      <c r="J82" s="173"/>
      <c r="K82" s="24"/>
    </row>
    <row r="83" spans="1:13" x14ac:dyDescent="0.25">
      <c r="A83" s="27"/>
      <c r="B83" s="63"/>
      <c r="C83" s="63"/>
      <c r="D83" s="80"/>
      <c r="E83" s="29">
        <f t="shared" si="1"/>
        <v>0</v>
      </c>
      <c r="F83" s="3"/>
      <c r="G83" s="93" t="s">
        <v>42</v>
      </c>
      <c r="H83" s="94"/>
      <c r="I83" s="174">
        <v>249997.75</v>
      </c>
      <c r="J83" s="175"/>
      <c r="K83" s="24"/>
    </row>
    <row r="84" spans="1:13" x14ac:dyDescent="0.25">
      <c r="A84" s="27"/>
      <c r="B84" s="63"/>
      <c r="C84" s="63"/>
      <c r="D84" s="80"/>
      <c r="E84" s="29">
        <f t="shared" si="1"/>
        <v>0</v>
      </c>
      <c r="F84" s="3"/>
      <c r="G84" s="93" t="s">
        <v>146</v>
      </c>
      <c r="H84" s="94"/>
      <c r="I84" s="158">
        <f>-SUMIF($G$8:$G$48,G84,$E$8:$E$48)</f>
        <v>-249997.75</v>
      </c>
      <c r="J84" s="159"/>
      <c r="K84" s="24"/>
    </row>
    <row r="85" spans="1:13" x14ac:dyDescent="0.25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168"/>
      <c r="J85" s="169"/>
      <c r="K85" s="24"/>
    </row>
    <row r="86" spans="1:13" x14ac:dyDescent="0.25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176">
        <f>SUM(I82:J85)</f>
        <v>0</v>
      </c>
      <c r="J86" s="177"/>
      <c r="K86" s="24"/>
      <c r="M86" s="39"/>
    </row>
    <row r="87" spans="1:13" x14ac:dyDescent="0.25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 x14ac:dyDescent="0.25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 x14ac:dyDescent="0.25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170">
        <f>'CEF Julho 2018'!I110:J110</f>
        <v>16968.82</v>
      </c>
      <c r="J89" s="171"/>
      <c r="K89" s="24"/>
    </row>
    <row r="90" spans="1:13" x14ac:dyDescent="0.25">
      <c r="A90" s="27"/>
      <c r="B90" s="63"/>
      <c r="C90" s="63"/>
      <c r="D90" s="80"/>
      <c r="E90" s="29">
        <f t="shared" si="1"/>
        <v>0</v>
      </c>
      <c r="F90" s="3"/>
      <c r="G90" s="27" t="s">
        <v>186</v>
      </c>
      <c r="H90" s="41"/>
      <c r="I90" s="158">
        <v>17317.98</v>
      </c>
      <c r="J90" s="159"/>
      <c r="K90" s="24"/>
    </row>
    <row r="91" spans="1:13" x14ac:dyDescent="0.25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158"/>
      <c r="J91" s="159"/>
      <c r="K91" s="24"/>
    </row>
    <row r="92" spans="1:13" x14ac:dyDescent="0.25">
      <c r="A92" s="27"/>
      <c r="B92" s="63"/>
      <c r="C92" s="63"/>
      <c r="D92" s="80"/>
      <c r="E92" s="29">
        <f t="shared" si="1"/>
        <v>0</v>
      </c>
      <c r="F92" s="3"/>
      <c r="G92" s="59" t="s">
        <v>175</v>
      </c>
      <c r="H92" s="60"/>
      <c r="I92" s="168">
        <f>-SUMIF($G$8:$G$48,G92,$D$8:$D$48)</f>
        <v>-16968.82</v>
      </c>
      <c r="J92" s="169"/>
      <c r="K92" s="24"/>
    </row>
    <row r="93" spans="1:13" x14ac:dyDescent="0.25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164">
        <f>SUM(I89:J92)</f>
        <v>17317.980000000003</v>
      </c>
      <c r="J93" s="165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95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 x14ac:dyDescent="0.25">
      <c r="A96" s="30"/>
      <c r="B96" s="85"/>
      <c r="C96" s="85"/>
      <c r="D96" s="86"/>
      <c r="E96" s="87"/>
      <c r="F96" s="3"/>
      <c r="G96" s="93" t="s">
        <v>140</v>
      </c>
      <c r="H96" s="94"/>
      <c r="I96" s="174">
        <f>'CEF Julho 2018'!I117:J117</f>
        <v>57586.930000000008</v>
      </c>
      <c r="J96" s="175"/>
      <c r="K96" s="24"/>
    </row>
    <row r="97" spans="1:11" x14ac:dyDescent="0.25">
      <c r="A97" s="166" t="s">
        <v>22</v>
      </c>
      <c r="B97" s="167"/>
      <c r="C97" s="167"/>
      <c r="D97" s="81"/>
      <c r="E97" s="35">
        <f>SUM(E59:E95)</f>
        <v>478895.59</v>
      </c>
      <c r="F97" s="3"/>
      <c r="G97" s="27" t="s">
        <v>191</v>
      </c>
      <c r="H97" s="94"/>
      <c r="I97" s="174"/>
      <c r="J97" s="175"/>
      <c r="K97" s="24"/>
    </row>
    <row r="98" spans="1:11" x14ac:dyDescent="0.25">
      <c r="F98" s="3"/>
      <c r="G98" s="93"/>
      <c r="H98" s="94"/>
      <c r="I98" s="174"/>
      <c r="J98" s="175"/>
      <c r="K98" s="24"/>
    </row>
    <row r="99" spans="1:11" x14ac:dyDescent="0.25">
      <c r="E99" s="46">
        <f>D49-E97</f>
        <v>0</v>
      </c>
      <c r="F99" s="3"/>
      <c r="G99" s="27"/>
      <c r="H99" s="41"/>
      <c r="I99" s="182"/>
      <c r="J99" s="183"/>
      <c r="K99" s="24"/>
    </row>
    <row r="100" spans="1:11" x14ac:dyDescent="0.25">
      <c r="F100" s="3"/>
      <c r="G100" s="89" t="s">
        <v>18</v>
      </c>
      <c r="H100" s="88"/>
      <c r="I100" s="164">
        <f>SUM(I96:J99)</f>
        <v>57586.930000000008</v>
      </c>
      <c r="J100" s="165"/>
      <c r="K100" s="24"/>
    </row>
    <row r="101" spans="1:11" x14ac:dyDescent="0.25">
      <c r="A101" s="27"/>
      <c r="B101" s="63"/>
      <c r="C101" s="63"/>
      <c r="D101" s="80"/>
      <c r="K101" s="24"/>
    </row>
    <row r="102" spans="1:11" x14ac:dyDescent="0.25">
      <c r="A102" s="27"/>
      <c r="B102" s="63"/>
      <c r="C102" s="63"/>
      <c r="D102" s="80"/>
      <c r="G102" s="45"/>
      <c r="H102" s="45"/>
      <c r="I102" s="69"/>
      <c r="J102" s="69"/>
      <c r="K102" s="24"/>
    </row>
    <row r="103" spans="1:11" x14ac:dyDescent="0.25">
      <c r="D103" s="72"/>
      <c r="F103" s="3"/>
      <c r="G103" s="45"/>
      <c r="H103" s="45"/>
      <c r="I103" s="69"/>
      <c r="J103" s="69"/>
      <c r="K103" s="24"/>
    </row>
    <row r="105" spans="1:11" x14ac:dyDescent="0.25">
      <c r="E105" s="46"/>
    </row>
    <row r="106" spans="1:11" x14ac:dyDescent="0.25">
      <c r="E106" s="46"/>
    </row>
    <row r="109" spans="1:11" x14ac:dyDescent="0.25">
      <c r="E109" s="46"/>
    </row>
  </sheetData>
  <mergeCells count="47">
    <mergeCell ref="A54:K54"/>
    <mergeCell ref="A2:K2"/>
    <mergeCell ref="A4:K4"/>
    <mergeCell ref="A6:F6"/>
    <mergeCell ref="G6:K6"/>
    <mergeCell ref="A49:B49"/>
    <mergeCell ref="I64:J64"/>
    <mergeCell ref="A56:K56"/>
    <mergeCell ref="A58:E58"/>
    <mergeCell ref="G58:J58"/>
    <mergeCell ref="I59:J59"/>
    <mergeCell ref="G60:H60"/>
    <mergeCell ref="I60:J60"/>
    <mergeCell ref="G61:H61"/>
    <mergeCell ref="I61:J61"/>
    <mergeCell ref="G62:H62"/>
    <mergeCell ref="I62:J62"/>
    <mergeCell ref="I63:J63"/>
    <mergeCell ref="I78:J78"/>
    <mergeCell ref="I67:J67"/>
    <mergeCell ref="I68:J68"/>
    <mergeCell ref="G69:H69"/>
    <mergeCell ref="I69:J69"/>
    <mergeCell ref="I70:J70"/>
    <mergeCell ref="I71:J71"/>
    <mergeCell ref="I72:J72"/>
    <mergeCell ref="I74:J74"/>
    <mergeCell ref="I75:J75"/>
    <mergeCell ref="I76:J76"/>
    <mergeCell ref="I77:J77"/>
    <mergeCell ref="I96:J96"/>
    <mergeCell ref="I79:J79"/>
    <mergeCell ref="I82:J82"/>
    <mergeCell ref="I83:J83"/>
    <mergeCell ref="I84:J84"/>
    <mergeCell ref="I85:J85"/>
    <mergeCell ref="I86:J86"/>
    <mergeCell ref="I89:J89"/>
    <mergeCell ref="I90:J90"/>
    <mergeCell ref="I91:J91"/>
    <mergeCell ref="I92:J92"/>
    <mergeCell ref="I93:J93"/>
    <mergeCell ref="A97:C97"/>
    <mergeCell ref="I97:J97"/>
    <mergeCell ref="I98:J98"/>
    <mergeCell ref="I99:J99"/>
    <mergeCell ref="I100:J100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103"/>
  <sheetViews>
    <sheetView topLeftCell="A72" workbookViewId="0">
      <selection activeCell="I77" sqref="I77:J77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169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Agosto 2018'!F49</f>
        <v>0</v>
      </c>
      <c r="G9" s="9"/>
      <c r="H9" s="7"/>
      <c r="I9" s="4"/>
      <c r="J9" s="19"/>
      <c r="K9" s="16"/>
    </row>
    <row r="10" spans="1:11" x14ac:dyDescent="0.25">
      <c r="A10" s="15">
        <v>43346</v>
      </c>
      <c r="B10" s="4">
        <v>679141</v>
      </c>
      <c r="C10" s="4" t="s">
        <v>52</v>
      </c>
      <c r="D10" s="77">
        <v>10900</v>
      </c>
      <c r="E10" s="5"/>
      <c r="F10" s="6">
        <f t="shared" ref="F10:F41" si="0">F9-D10+E10</f>
        <v>-10900</v>
      </c>
      <c r="G10" s="9" t="s">
        <v>174</v>
      </c>
      <c r="H10" s="7" t="s">
        <v>45</v>
      </c>
      <c r="I10" s="4">
        <v>829165</v>
      </c>
      <c r="J10" s="19">
        <v>6</v>
      </c>
      <c r="K10" s="16">
        <v>43349</v>
      </c>
    </row>
    <row r="11" spans="1:11" x14ac:dyDescent="0.25">
      <c r="A11" s="15">
        <v>43346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43348</v>
      </c>
      <c r="B12" s="4">
        <v>1</v>
      </c>
      <c r="C12" s="4" t="s">
        <v>37</v>
      </c>
      <c r="D12" s="77"/>
      <c r="E12" s="77">
        <v>162679.73000000001</v>
      </c>
      <c r="F12" s="6">
        <f t="shared" si="0"/>
        <v>162679.73000000001</v>
      </c>
      <c r="G12" s="9" t="s">
        <v>146</v>
      </c>
      <c r="H12" s="7"/>
      <c r="I12" s="4"/>
      <c r="J12" s="19"/>
      <c r="K12" s="16"/>
    </row>
    <row r="13" spans="1:11" x14ac:dyDescent="0.25">
      <c r="A13" s="15">
        <v>43348</v>
      </c>
      <c r="B13" s="4">
        <v>1</v>
      </c>
      <c r="C13" s="4" t="s">
        <v>37</v>
      </c>
      <c r="D13" s="77"/>
      <c r="E13" s="77">
        <v>87318.02</v>
      </c>
      <c r="F13" s="6">
        <f t="shared" si="0"/>
        <v>249997.75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43348</v>
      </c>
      <c r="B14" s="4">
        <v>82018</v>
      </c>
      <c r="C14" s="4" t="s">
        <v>187</v>
      </c>
      <c r="D14" s="77">
        <v>99</v>
      </c>
      <c r="E14" s="5"/>
      <c r="F14" s="6">
        <f t="shared" si="0"/>
        <v>249898.75</v>
      </c>
      <c r="G14" s="9" t="s">
        <v>72</v>
      </c>
      <c r="H14" s="7"/>
      <c r="I14" s="4"/>
      <c r="J14" s="19"/>
      <c r="K14" s="16"/>
    </row>
    <row r="15" spans="1:11" x14ac:dyDescent="0.25">
      <c r="A15" s="15">
        <v>43348</v>
      </c>
      <c r="B15" s="4">
        <v>727220</v>
      </c>
      <c r="C15" s="4" t="s">
        <v>60</v>
      </c>
      <c r="D15" s="77"/>
      <c r="E15" s="77">
        <v>101.25</v>
      </c>
      <c r="F15" s="6">
        <f t="shared" si="0"/>
        <v>250000</v>
      </c>
      <c r="G15" s="9" t="s">
        <v>144</v>
      </c>
      <c r="H15" s="7"/>
      <c r="I15" s="4"/>
      <c r="J15" s="19"/>
      <c r="K15" s="16"/>
    </row>
    <row r="16" spans="1:11" x14ac:dyDescent="0.25">
      <c r="A16" s="15">
        <v>43348</v>
      </c>
      <c r="B16" s="4">
        <v>498127</v>
      </c>
      <c r="C16" s="4" t="s">
        <v>58</v>
      </c>
      <c r="D16" s="77">
        <v>250000</v>
      </c>
      <c r="E16" s="5"/>
      <c r="F16" s="6">
        <f t="shared" si="0"/>
        <v>0</v>
      </c>
      <c r="G16" s="9" t="s">
        <v>148</v>
      </c>
      <c r="H16" s="7"/>
      <c r="I16" s="4"/>
      <c r="J16" s="19"/>
      <c r="K16" s="16"/>
    </row>
    <row r="17" spans="1:11" x14ac:dyDescent="0.25">
      <c r="A17" s="15">
        <v>43349</v>
      </c>
      <c r="B17" s="4">
        <v>727220</v>
      </c>
      <c r="C17" s="4" t="s">
        <v>60</v>
      </c>
      <c r="D17" s="77"/>
      <c r="E17" s="77">
        <v>91975.37</v>
      </c>
      <c r="F17" s="6">
        <f t="shared" si="0"/>
        <v>91975.37</v>
      </c>
      <c r="G17" s="9" t="s">
        <v>144</v>
      </c>
      <c r="H17" s="7"/>
      <c r="I17" s="4"/>
      <c r="J17" s="19"/>
      <c r="K17" s="16"/>
    </row>
    <row r="18" spans="1:11" x14ac:dyDescent="0.25">
      <c r="A18" s="15">
        <v>43349</v>
      </c>
      <c r="B18" s="4">
        <v>309379</v>
      </c>
      <c r="C18" s="4" t="s">
        <v>171</v>
      </c>
      <c r="D18" s="77">
        <v>91975.37</v>
      </c>
      <c r="E18" s="5"/>
      <c r="F18" s="6">
        <f t="shared" si="0"/>
        <v>0</v>
      </c>
      <c r="G18" s="9" t="s">
        <v>147</v>
      </c>
      <c r="H18" s="7"/>
      <c r="I18" s="4"/>
      <c r="J18" s="19"/>
      <c r="K18" s="16"/>
    </row>
    <row r="19" spans="1:11" x14ac:dyDescent="0.25">
      <c r="A19" s="15">
        <v>43360</v>
      </c>
      <c r="B19" s="4">
        <v>300119</v>
      </c>
      <c r="C19" s="4" t="s">
        <v>57</v>
      </c>
      <c r="D19" s="77">
        <v>9861.27</v>
      </c>
      <c r="E19" s="5"/>
      <c r="F19" s="6">
        <f t="shared" si="0"/>
        <v>-9861.27</v>
      </c>
      <c r="G19" s="9" t="s">
        <v>173</v>
      </c>
      <c r="H19" s="7" t="s">
        <v>128</v>
      </c>
      <c r="I19" s="4">
        <v>19</v>
      </c>
      <c r="J19" s="19">
        <v>6</v>
      </c>
      <c r="K19" s="16">
        <v>43354</v>
      </c>
    </row>
    <row r="20" spans="1:11" x14ac:dyDescent="0.25">
      <c r="A20" s="15">
        <v>43360</v>
      </c>
      <c r="B20" s="4">
        <v>300120</v>
      </c>
      <c r="C20" s="4" t="s">
        <v>57</v>
      </c>
      <c r="D20" s="77">
        <v>5644.8</v>
      </c>
      <c r="E20" s="5"/>
      <c r="F20" s="6">
        <f t="shared" si="0"/>
        <v>-15506.07</v>
      </c>
      <c r="G20" s="9" t="s">
        <v>173</v>
      </c>
      <c r="H20" s="7" t="s">
        <v>182</v>
      </c>
      <c r="I20" s="4">
        <v>5</v>
      </c>
      <c r="J20" s="19">
        <v>3</v>
      </c>
      <c r="K20" s="16">
        <v>43356</v>
      </c>
    </row>
    <row r="21" spans="1:11" x14ac:dyDescent="0.25">
      <c r="A21" s="15">
        <v>43360</v>
      </c>
      <c r="B21" s="4">
        <v>300117</v>
      </c>
      <c r="C21" s="4" t="s">
        <v>57</v>
      </c>
      <c r="D21" s="77">
        <v>19396.47</v>
      </c>
      <c r="E21" s="5"/>
      <c r="F21" s="6">
        <f t="shared" si="0"/>
        <v>-34902.54</v>
      </c>
      <c r="G21" s="9" t="s">
        <v>173</v>
      </c>
      <c r="H21" s="7" t="s">
        <v>119</v>
      </c>
      <c r="I21" s="4">
        <v>8</v>
      </c>
      <c r="J21" s="19">
        <v>6</v>
      </c>
      <c r="K21" s="16">
        <v>43353</v>
      </c>
    </row>
    <row r="22" spans="1:11" x14ac:dyDescent="0.25">
      <c r="A22" s="15">
        <v>43360</v>
      </c>
      <c r="B22" s="4">
        <v>300118</v>
      </c>
      <c r="C22" s="4" t="s">
        <v>57</v>
      </c>
      <c r="D22" s="77">
        <v>17850</v>
      </c>
      <c r="E22" s="5"/>
      <c r="F22" s="6">
        <f t="shared" si="0"/>
        <v>-52752.54</v>
      </c>
      <c r="G22" s="9" t="s">
        <v>173</v>
      </c>
      <c r="H22" s="7" t="s">
        <v>127</v>
      </c>
      <c r="I22" s="4">
        <v>49</v>
      </c>
      <c r="J22" s="19">
        <v>6</v>
      </c>
      <c r="K22" s="16">
        <v>43355</v>
      </c>
    </row>
    <row r="23" spans="1:11" x14ac:dyDescent="0.25">
      <c r="A23" s="15">
        <v>43360</v>
      </c>
      <c r="B23" s="4">
        <v>300116</v>
      </c>
      <c r="C23" s="4" t="s">
        <v>57</v>
      </c>
      <c r="D23" s="77">
        <v>15072.01</v>
      </c>
      <c r="E23" s="5"/>
      <c r="F23" s="6">
        <f t="shared" si="0"/>
        <v>-67824.55</v>
      </c>
      <c r="G23" s="9" t="s">
        <v>173</v>
      </c>
      <c r="H23" s="7" t="s">
        <v>61</v>
      </c>
      <c r="I23" s="4">
        <v>14</v>
      </c>
      <c r="J23" s="19">
        <v>6</v>
      </c>
      <c r="K23" s="16">
        <v>43354</v>
      </c>
    </row>
    <row r="24" spans="1:11" x14ac:dyDescent="0.25">
      <c r="A24" s="15">
        <v>43360</v>
      </c>
      <c r="B24" s="4">
        <v>727220</v>
      </c>
      <c r="C24" s="4" t="s">
        <v>60</v>
      </c>
      <c r="D24" s="77"/>
      <c r="E24" s="77">
        <v>67824.55</v>
      </c>
      <c r="F24" s="6">
        <f t="shared" si="0"/>
        <v>0</v>
      </c>
      <c r="G24" s="9" t="s">
        <v>144</v>
      </c>
      <c r="H24" s="7"/>
      <c r="I24" s="4"/>
      <c r="J24" s="19"/>
      <c r="K24" s="16"/>
    </row>
    <row r="25" spans="1:11" x14ac:dyDescent="0.25">
      <c r="A25" s="15">
        <v>43361</v>
      </c>
      <c r="B25" s="4">
        <v>244368</v>
      </c>
      <c r="C25" s="4" t="s">
        <v>172</v>
      </c>
      <c r="D25" s="77">
        <v>2352</v>
      </c>
      <c r="E25" s="5"/>
      <c r="F25" s="6">
        <f t="shared" si="0"/>
        <v>-2352</v>
      </c>
      <c r="G25" s="9" t="s">
        <v>34</v>
      </c>
      <c r="H25" s="7" t="s">
        <v>181</v>
      </c>
      <c r="I25" s="4">
        <v>351</v>
      </c>
      <c r="J25" s="19">
        <v>4</v>
      </c>
      <c r="K25" s="16">
        <v>43355</v>
      </c>
    </row>
    <row r="26" spans="1:11" x14ac:dyDescent="0.25">
      <c r="A26" s="15">
        <v>43361</v>
      </c>
      <c r="B26" s="4">
        <v>727220</v>
      </c>
      <c r="C26" s="4" t="s">
        <v>60</v>
      </c>
      <c r="D26" s="77"/>
      <c r="E26" s="77">
        <v>2352</v>
      </c>
      <c r="F26" s="6">
        <f t="shared" si="0"/>
        <v>0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43362</v>
      </c>
      <c r="B27" s="4">
        <v>300121</v>
      </c>
      <c r="C27" s="4" t="s">
        <v>57</v>
      </c>
      <c r="D27" s="77">
        <v>2160</v>
      </c>
      <c r="E27" s="5"/>
      <c r="F27" s="6">
        <f t="shared" si="0"/>
        <v>-2160</v>
      </c>
      <c r="G27" s="9" t="s">
        <v>173</v>
      </c>
      <c r="H27" s="7" t="s">
        <v>132</v>
      </c>
      <c r="I27" s="4">
        <v>1176</v>
      </c>
      <c r="J27" s="19">
        <v>5</v>
      </c>
      <c r="K27" s="16">
        <v>43356</v>
      </c>
    </row>
    <row r="28" spans="1:11" x14ac:dyDescent="0.25">
      <c r="A28" s="15">
        <v>43362</v>
      </c>
      <c r="B28" s="4">
        <v>727220</v>
      </c>
      <c r="C28" s="4" t="s">
        <v>60</v>
      </c>
      <c r="D28" s="77"/>
      <c r="E28" s="77">
        <v>4412.3999999999996</v>
      </c>
      <c r="F28" s="6">
        <f t="shared" si="0"/>
        <v>2252.3999999999996</v>
      </c>
      <c r="G28" s="9" t="s">
        <v>144</v>
      </c>
      <c r="H28" s="7"/>
      <c r="I28" s="4"/>
      <c r="J28" s="19"/>
      <c r="K28" s="16"/>
    </row>
    <row r="29" spans="1:11" x14ac:dyDescent="0.25">
      <c r="A29" s="15">
        <v>43362</v>
      </c>
      <c r="B29" s="4">
        <v>300126</v>
      </c>
      <c r="C29" s="4" t="s">
        <v>57</v>
      </c>
      <c r="D29" s="77">
        <v>2252.4</v>
      </c>
      <c r="E29" s="5"/>
      <c r="F29" s="6">
        <f t="shared" si="0"/>
        <v>-4.5474735088646412E-13</v>
      </c>
      <c r="G29" s="9" t="s">
        <v>173</v>
      </c>
      <c r="H29" s="7" t="s">
        <v>179</v>
      </c>
      <c r="I29" s="4">
        <v>22</v>
      </c>
      <c r="J29" s="19">
        <v>4</v>
      </c>
      <c r="K29" s="16">
        <v>43355</v>
      </c>
    </row>
    <row r="30" spans="1:11" x14ac:dyDescent="0.25">
      <c r="A30" s="15">
        <v>43363</v>
      </c>
      <c r="B30" s="4">
        <v>825521</v>
      </c>
      <c r="C30" s="4" t="s">
        <v>54</v>
      </c>
      <c r="D30" s="77">
        <v>9294.73</v>
      </c>
      <c r="E30" s="5"/>
      <c r="F30" s="6">
        <f t="shared" si="0"/>
        <v>-9294.73</v>
      </c>
      <c r="G30" s="9" t="s">
        <v>29</v>
      </c>
      <c r="H30" s="7" t="s">
        <v>116</v>
      </c>
      <c r="I30" s="4">
        <v>1</v>
      </c>
      <c r="J30" s="19">
        <v>1</v>
      </c>
      <c r="K30" s="16"/>
    </row>
    <row r="31" spans="1:11" x14ac:dyDescent="0.25">
      <c r="A31" s="15">
        <v>43363</v>
      </c>
      <c r="B31" s="4">
        <v>425781</v>
      </c>
      <c r="C31" s="4" t="s">
        <v>53</v>
      </c>
      <c r="D31" s="77">
        <v>676.19</v>
      </c>
      <c r="E31" s="5"/>
      <c r="F31" s="6">
        <f t="shared" si="0"/>
        <v>-9970.92</v>
      </c>
      <c r="G31" s="9" t="s">
        <v>31</v>
      </c>
      <c r="H31" s="7" t="s">
        <v>133</v>
      </c>
      <c r="I31" s="4">
        <v>1</v>
      </c>
      <c r="J31" s="19">
        <v>1</v>
      </c>
      <c r="K31" s="16"/>
    </row>
    <row r="32" spans="1:11" x14ac:dyDescent="0.25">
      <c r="A32" s="15">
        <v>43363</v>
      </c>
      <c r="B32" s="4">
        <v>727220</v>
      </c>
      <c r="C32" s="4" t="s">
        <v>60</v>
      </c>
      <c r="D32" s="77"/>
      <c r="E32" s="77">
        <v>15625.61</v>
      </c>
      <c r="F32" s="6">
        <f t="shared" si="0"/>
        <v>5654.6900000000005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43363</v>
      </c>
      <c r="B33" s="4">
        <v>425638</v>
      </c>
      <c r="C33" s="4" t="s">
        <v>53</v>
      </c>
      <c r="D33" s="77">
        <v>2096.23</v>
      </c>
      <c r="E33" s="5"/>
      <c r="F33" s="6">
        <f t="shared" si="0"/>
        <v>3558.4600000000005</v>
      </c>
      <c r="G33" s="9" t="s">
        <v>43</v>
      </c>
      <c r="H33" s="7" t="s">
        <v>134</v>
      </c>
      <c r="I33" s="4">
        <v>1</v>
      </c>
      <c r="J33" s="19">
        <v>1</v>
      </c>
      <c r="K33" s="16"/>
    </row>
    <row r="34" spans="1:11" x14ac:dyDescent="0.25">
      <c r="A34" s="15">
        <v>43363</v>
      </c>
      <c r="B34" s="4">
        <v>512999</v>
      </c>
      <c r="C34" s="4" t="s">
        <v>52</v>
      </c>
      <c r="D34" s="77">
        <v>532</v>
      </c>
      <c r="E34" s="5"/>
      <c r="F34" s="6">
        <f t="shared" si="0"/>
        <v>3026.4600000000005</v>
      </c>
      <c r="G34" s="9" t="s">
        <v>149</v>
      </c>
      <c r="H34" s="7" t="s">
        <v>160</v>
      </c>
      <c r="I34" s="4">
        <v>1</v>
      </c>
      <c r="J34" s="19">
        <v>1</v>
      </c>
      <c r="K34" s="16"/>
    </row>
    <row r="35" spans="1:11" x14ac:dyDescent="0.25">
      <c r="A35" s="15">
        <v>43363</v>
      </c>
      <c r="B35" s="4">
        <v>425920</v>
      </c>
      <c r="C35" s="4" t="s">
        <v>53</v>
      </c>
      <c r="D35" s="77">
        <v>3026.46</v>
      </c>
      <c r="E35" s="5"/>
      <c r="F35" s="6">
        <f t="shared" si="0"/>
        <v>4.5474735088646412E-13</v>
      </c>
      <c r="G35" s="9" t="s">
        <v>31</v>
      </c>
      <c r="H35" s="7" t="s">
        <v>159</v>
      </c>
      <c r="I35" s="4">
        <v>1</v>
      </c>
      <c r="J35" s="19">
        <v>1</v>
      </c>
      <c r="K35" s="16"/>
    </row>
    <row r="36" spans="1:11" x14ac:dyDescent="0.25">
      <c r="A36" s="15">
        <v>43370</v>
      </c>
      <c r="B36" s="4">
        <v>300128</v>
      </c>
      <c r="C36" s="4" t="s">
        <v>57</v>
      </c>
      <c r="D36" s="77">
        <v>4605.54</v>
      </c>
      <c r="E36" s="5"/>
      <c r="F36" s="6">
        <f t="shared" si="0"/>
        <v>-4605.5399999999991</v>
      </c>
      <c r="G36" s="9" t="s">
        <v>173</v>
      </c>
      <c r="H36" s="7" t="s">
        <v>188</v>
      </c>
      <c r="I36" s="4">
        <v>1</v>
      </c>
      <c r="J36" s="19">
        <v>1</v>
      </c>
      <c r="K36" s="16">
        <v>43362</v>
      </c>
    </row>
    <row r="37" spans="1:11" x14ac:dyDescent="0.25">
      <c r="A37" s="15">
        <v>43370</v>
      </c>
      <c r="B37" s="4">
        <v>727220</v>
      </c>
      <c r="C37" s="4" t="s">
        <v>60</v>
      </c>
      <c r="D37" s="77"/>
      <c r="E37" s="77">
        <v>4605.54</v>
      </c>
      <c r="F37" s="6">
        <f t="shared" si="0"/>
        <v>0</v>
      </c>
      <c r="G37" s="9" t="s">
        <v>144</v>
      </c>
      <c r="H37" s="7"/>
      <c r="I37" s="4"/>
      <c r="J37" s="19"/>
      <c r="K37" s="16"/>
    </row>
    <row r="38" spans="1:11" x14ac:dyDescent="0.25">
      <c r="A38" s="15">
        <v>43371</v>
      </c>
      <c r="B38" s="4">
        <v>606657</v>
      </c>
      <c r="C38" s="4" t="s">
        <v>47</v>
      </c>
      <c r="D38" s="77">
        <v>17317.98</v>
      </c>
      <c r="E38" s="5"/>
      <c r="F38" s="6">
        <f t="shared" si="0"/>
        <v>-17317.98</v>
      </c>
      <c r="G38" s="9" t="s">
        <v>175</v>
      </c>
      <c r="H38" s="7"/>
      <c r="I38" s="4"/>
      <c r="J38" s="19"/>
      <c r="K38" s="16"/>
    </row>
    <row r="39" spans="1:11" x14ac:dyDescent="0.25">
      <c r="A39" s="15">
        <v>43371</v>
      </c>
      <c r="B39" s="4">
        <v>300123</v>
      </c>
      <c r="C39" s="4" t="s">
        <v>57</v>
      </c>
      <c r="D39" s="77">
        <v>4863.1000000000004</v>
      </c>
      <c r="E39" s="5"/>
      <c r="F39" s="6">
        <f t="shared" si="0"/>
        <v>-22181.08</v>
      </c>
      <c r="G39" s="9" t="s">
        <v>173</v>
      </c>
      <c r="H39" s="7" t="s">
        <v>183</v>
      </c>
      <c r="I39" s="4">
        <v>6</v>
      </c>
      <c r="J39" s="19">
        <v>3</v>
      </c>
      <c r="K39" s="16">
        <v>43356</v>
      </c>
    </row>
    <row r="40" spans="1:11" x14ac:dyDescent="0.25">
      <c r="A40" s="15">
        <v>43371</v>
      </c>
      <c r="B40" s="4">
        <v>727220</v>
      </c>
      <c r="C40" s="4" t="s">
        <v>60</v>
      </c>
      <c r="D40" s="77"/>
      <c r="E40" s="77">
        <v>30678.73</v>
      </c>
      <c r="F40" s="6">
        <f t="shared" si="0"/>
        <v>8497.6499999999978</v>
      </c>
      <c r="G40" s="9" t="s">
        <v>144</v>
      </c>
      <c r="H40" s="7"/>
      <c r="I40" s="4"/>
      <c r="J40" s="19"/>
      <c r="K40" s="16"/>
    </row>
    <row r="41" spans="1:11" x14ac:dyDescent="0.25">
      <c r="A41" s="15">
        <v>43371</v>
      </c>
      <c r="B41" s="4">
        <v>607477</v>
      </c>
      <c r="C41" s="4" t="s">
        <v>47</v>
      </c>
      <c r="D41" s="77">
        <v>8497.65</v>
      </c>
      <c r="E41" s="5"/>
      <c r="F41" s="6">
        <f t="shared" si="0"/>
        <v>-1.8189894035458565E-12</v>
      </c>
      <c r="G41" s="9" t="s">
        <v>150</v>
      </c>
      <c r="H41" s="7"/>
      <c r="I41" s="4"/>
      <c r="J41" s="19"/>
      <c r="K41" s="16"/>
    </row>
    <row r="42" spans="1:11" x14ac:dyDescent="0.25">
      <c r="A42" s="15"/>
      <c r="B42" s="4"/>
      <c r="C42" s="4"/>
      <c r="D42" s="77"/>
      <c r="E42" s="5"/>
      <c r="F42" s="6"/>
      <c r="G42" s="9"/>
      <c r="H42" s="7"/>
      <c r="I42" s="4"/>
      <c r="J42" s="19"/>
      <c r="K42" s="16"/>
    </row>
    <row r="43" spans="1:11" ht="15.75" thickBot="1" x14ac:dyDescent="0.3">
      <c r="A43" s="152" t="s">
        <v>12</v>
      </c>
      <c r="B43" s="153"/>
      <c r="C43" s="21"/>
      <c r="D43" s="78">
        <f>SUM(D10:D42)</f>
        <v>478473.2</v>
      </c>
      <c r="E43" s="40">
        <f>SUM(E10:E42)</f>
        <v>478473.19999999995</v>
      </c>
      <c r="F43" s="22">
        <f>F9-D43+E43</f>
        <v>0</v>
      </c>
      <c r="G43" s="10"/>
      <c r="H43" s="18"/>
      <c r="I43" s="17"/>
      <c r="J43" s="20"/>
      <c r="K43" s="25"/>
    </row>
    <row r="44" spans="1:11" x14ac:dyDescent="0.25">
      <c r="A44" s="38" t="s">
        <v>23</v>
      </c>
      <c r="B44" s="3"/>
      <c r="C44" s="3"/>
      <c r="D44" s="75"/>
      <c r="E44" s="3"/>
      <c r="F44" s="3"/>
      <c r="G44" s="3"/>
      <c r="H44" s="3"/>
      <c r="I44" s="3"/>
      <c r="J44" s="2"/>
      <c r="K44" s="24"/>
    </row>
    <row r="45" spans="1:11" x14ac:dyDescent="0.25">
      <c r="A45" s="38"/>
      <c r="B45" s="3"/>
      <c r="C45" s="3"/>
      <c r="D45" s="75"/>
      <c r="E45" s="3"/>
      <c r="F45" s="3"/>
      <c r="G45" s="3"/>
      <c r="H45" s="3"/>
      <c r="I45" s="3"/>
      <c r="J45" s="2"/>
      <c r="K45" s="24"/>
    </row>
    <row r="46" spans="1:11" x14ac:dyDescent="0.25">
      <c r="A46" s="38"/>
      <c r="B46" s="3"/>
      <c r="C46" s="3"/>
      <c r="D46" s="75"/>
      <c r="E46" s="3"/>
      <c r="F46" s="3"/>
      <c r="G46" s="3"/>
      <c r="H46" s="3"/>
      <c r="I46" s="3"/>
      <c r="J46" s="2"/>
      <c r="K46" s="24"/>
    </row>
    <row r="48" spans="1:11" ht="46.5" customHeight="1" x14ac:dyDescent="0.25">
      <c r="A48" s="149" t="s">
        <v>123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18" customHeight="1" x14ac:dyDescent="0.25"/>
    <row r="50" spans="1:11" ht="18" customHeight="1" x14ac:dyDescent="0.3">
      <c r="A50" s="150" t="s">
        <v>170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</row>
    <row r="51" spans="1:11" x14ac:dyDescent="0.25">
      <c r="A51" s="3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 x14ac:dyDescent="0.25">
      <c r="A52" s="154" t="s">
        <v>21</v>
      </c>
      <c r="B52" s="155"/>
      <c r="C52" s="155"/>
      <c r="D52" s="155"/>
      <c r="E52" s="156"/>
      <c r="F52" s="3"/>
      <c r="G52" s="157" t="s">
        <v>20</v>
      </c>
      <c r="H52" s="157"/>
      <c r="I52" s="157"/>
      <c r="J52" s="157"/>
      <c r="K52" s="24"/>
    </row>
    <row r="53" spans="1:11" x14ac:dyDescent="0.25">
      <c r="A53" s="28" t="s">
        <v>148</v>
      </c>
      <c r="B53" s="44"/>
      <c r="C53" s="44"/>
      <c r="D53" s="79"/>
      <c r="E53" s="33">
        <f t="shared" ref="E53:E89" si="1">SUMIF($G$8:$G$42,A53,$D$8:$D$42)</f>
        <v>250000</v>
      </c>
      <c r="F53" s="3"/>
      <c r="G53" s="62" t="s">
        <v>146</v>
      </c>
      <c r="H53" s="26"/>
      <c r="I53" s="158">
        <f>SUMIF($G$8:$G$42,G53,$E$8:$E$42)</f>
        <v>249997.75</v>
      </c>
      <c r="J53" s="159"/>
      <c r="K53" s="24"/>
    </row>
    <row r="54" spans="1:11" x14ac:dyDescent="0.25">
      <c r="A54" s="62" t="s">
        <v>173</v>
      </c>
      <c r="B54" s="63"/>
      <c r="C54" s="63"/>
      <c r="D54" s="80"/>
      <c r="E54" s="29">
        <f t="shared" si="1"/>
        <v>81705.59</v>
      </c>
      <c r="F54" s="3"/>
      <c r="G54" s="160" t="s">
        <v>144</v>
      </c>
      <c r="H54" s="161"/>
      <c r="I54" s="158">
        <f>SUMIF($G$8:$G$42,G54,$E$8:$E$42)</f>
        <v>228475.45</v>
      </c>
      <c r="J54" s="159"/>
      <c r="K54" s="24"/>
    </row>
    <row r="55" spans="1:11" x14ac:dyDescent="0.25">
      <c r="A55" s="27" t="s">
        <v>176</v>
      </c>
      <c r="B55" s="63"/>
      <c r="C55" s="63"/>
      <c r="D55" s="80"/>
      <c r="E55" s="29">
        <f t="shared" si="1"/>
        <v>0</v>
      </c>
      <c r="F55" s="3"/>
      <c r="G55" s="160" t="s">
        <v>121</v>
      </c>
      <c r="H55" s="161"/>
      <c r="I55" s="158">
        <f>SUMIF($G$8:$G$42,G55,$E$8:$E$42)</f>
        <v>0</v>
      </c>
      <c r="J55" s="159"/>
      <c r="K55" s="24"/>
    </row>
    <row r="56" spans="1:11" x14ac:dyDescent="0.25">
      <c r="A56" s="27" t="s">
        <v>174</v>
      </c>
      <c r="B56" s="63"/>
      <c r="C56" s="63"/>
      <c r="D56" s="80"/>
      <c r="E56" s="29">
        <f t="shared" si="1"/>
        <v>10900</v>
      </c>
      <c r="F56" s="3"/>
      <c r="G56" s="160" t="s">
        <v>137</v>
      </c>
      <c r="H56" s="161"/>
      <c r="I56" s="158">
        <f>SUMIF($G$8:$G$42,G56,$E$8:$E$42)</f>
        <v>0</v>
      </c>
      <c r="J56" s="159"/>
      <c r="K56" s="24"/>
    </row>
    <row r="57" spans="1:11" x14ac:dyDescent="0.25">
      <c r="A57" s="27" t="s">
        <v>136</v>
      </c>
      <c r="B57" s="63"/>
      <c r="C57" s="63"/>
      <c r="D57" s="80"/>
      <c r="E57" s="29">
        <f t="shared" si="1"/>
        <v>0</v>
      </c>
      <c r="F57" s="3"/>
      <c r="G57" s="62"/>
      <c r="H57" s="26"/>
      <c r="I57" s="158">
        <f>SUMIF($G$8:$G$42,G57,$E$8:$E$42)</f>
        <v>0</v>
      </c>
      <c r="J57" s="159"/>
      <c r="K57" s="24"/>
    </row>
    <row r="58" spans="1:11" x14ac:dyDescent="0.25">
      <c r="A58" s="27" t="s">
        <v>25</v>
      </c>
      <c r="B58" s="63"/>
      <c r="C58" s="63"/>
      <c r="D58" s="80"/>
      <c r="E58" s="29">
        <f t="shared" si="1"/>
        <v>0</v>
      </c>
      <c r="F58" s="3"/>
      <c r="G58" s="47" t="s">
        <v>22</v>
      </c>
      <c r="H58" s="48"/>
      <c r="I58" s="164">
        <f>SUM(I53:J57)</f>
        <v>478473.2</v>
      </c>
      <c r="J58" s="165"/>
      <c r="K58" s="61">
        <f>E43-I58</f>
        <v>0</v>
      </c>
    </row>
    <row r="59" spans="1:11" x14ac:dyDescent="0.25">
      <c r="A59" s="27" t="s">
        <v>147</v>
      </c>
      <c r="B59" s="63"/>
      <c r="C59" s="63"/>
      <c r="D59" s="80"/>
      <c r="E59" s="29">
        <f t="shared" si="1"/>
        <v>91975.37</v>
      </c>
      <c r="F59" s="3"/>
      <c r="G59" s="70"/>
      <c r="H59" s="45"/>
      <c r="I59" s="69"/>
      <c r="J59" s="71"/>
      <c r="K59" s="24"/>
    </row>
    <row r="60" spans="1:11" x14ac:dyDescent="0.25">
      <c r="A60" s="27" t="s">
        <v>29</v>
      </c>
      <c r="B60" s="63"/>
      <c r="C60" s="63"/>
      <c r="D60" s="80"/>
      <c r="E60" s="29">
        <f t="shared" si="1"/>
        <v>9294.73</v>
      </c>
      <c r="F60" s="3"/>
      <c r="G60" s="36" t="s">
        <v>64</v>
      </c>
      <c r="H60" s="37"/>
      <c r="I60" s="66"/>
      <c r="J60" s="67"/>
    </row>
    <row r="61" spans="1:11" x14ac:dyDescent="0.25">
      <c r="A61" s="27" t="s">
        <v>31</v>
      </c>
      <c r="B61" s="63"/>
      <c r="C61" s="63"/>
      <c r="D61" s="80"/>
      <c r="E61" s="29">
        <f t="shared" si="1"/>
        <v>3702.65</v>
      </c>
      <c r="F61" s="3"/>
      <c r="G61" s="93" t="s">
        <v>19</v>
      </c>
      <c r="H61" s="94"/>
      <c r="I61" s="158">
        <f>'CEF Agosto 2018'!I72:J72</f>
        <v>146762.36000000002</v>
      </c>
      <c r="J61" s="159"/>
    </row>
    <row r="62" spans="1:11" x14ac:dyDescent="0.25">
      <c r="A62" s="27" t="s">
        <v>28</v>
      </c>
      <c r="B62" s="63"/>
      <c r="C62" s="63"/>
      <c r="D62" s="80"/>
      <c r="E62" s="29">
        <f t="shared" si="1"/>
        <v>0</v>
      </c>
      <c r="F62" s="3"/>
      <c r="G62" s="27" t="s">
        <v>148</v>
      </c>
      <c r="H62" s="94"/>
      <c r="I62" s="158">
        <f>SUMIF($G$8:$G$42,G62,$D$8:$D$42)</f>
        <v>250000</v>
      </c>
      <c r="J62" s="159"/>
    </row>
    <row r="63" spans="1:11" x14ac:dyDescent="0.25">
      <c r="A63" s="27" t="s">
        <v>149</v>
      </c>
      <c r="B63" s="63"/>
      <c r="C63" s="63"/>
      <c r="D63" s="80"/>
      <c r="E63" s="29">
        <f t="shared" si="1"/>
        <v>532</v>
      </c>
      <c r="F63" s="3"/>
      <c r="G63" s="160" t="s">
        <v>144</v>
      </c>
      <c r="H63" s="161"/>
      <c r="I63" s="158">
        <f>-SUMIF($G$8:$G$42,G63,$E$8:$E$42)</f>
        <v>-228475.45</v>
      </c>
      <c r="J63" s="159"/>
    </row>
    <row r="64" spans="1:11" x14ac:dyDescent="0.25">
      <c r="A64" s="27" t="s">
        <v>150</v>
      </c>
      <c r="B64" s="63"/>
      <c r="C64" s="63"/>
      <c r="D64" s="80"/>
      <c r="E64" s="29">
        <f t="shared" si="1"/>
        <v>8497.65</v>
      </c>
      <c r="F64" s="3"/>
      <c r="G64" s="93" t="s">
        <v>30</v>
      </c>
      <c r="H64" s="94"/>
      <c r="I64" s="158">
        <v>843.96</v>
      </c>
      <c r="J64" s="159"/>
    </row>
    <row r="65" spans="1:13" x14ac:dyDescent="0.25">
      <c r="A65" s="27" t="s">
        <v>49</v>
      </c>
      <c r="B65" s="63"/>
      <c r="C65" s="63"/>
      <c r="D65" s="80"/>
      <c r="E65" s="29">
        <f t="shared" si="1"/>
        <v>0</v>
      </c>
      <c r="F65" s="3"/>
      <c r="G65" s="30"/>
      <c r="H65" s="31"/>
      <c r="I65" s="162"/>
      <c r="J65" s="163"/>
    </row>
    <row r="66" spans="1:13" x14ac:dyDescent="0.25">
      <c r="A66" s="27" t="s">
        <v>175</v>
      </c>
      <c r="B66" s="63"/>
      <c r="C66" s="63"/>
      <c r="D66" s="80"/>
      <c r="E66" s="29">
        <f t="shared" si="1"/>
        <v>17317.98</v>
      </c>
      <c r="F66" s="3"/>
      <c r="G66" s="32" t="s">
        <v>18</v>
      </c>
      <c r="H66" s="31"/>
      <c r="I66" s="176">
        <f>SUM(I61:J64)</f>
        <v>169130.86999999997</v>
      </c>
      <c r="J66" s="177"/>
    </row>
    <row r="67" spans="1:13" x14ac:dyDescent="0.25">
      <c r="A67" s="27" t="s">
        <v>36</v>
      </c>
      <c r="B67" s="41"/>
      <c r="C67" s="41"/>
      <c r="D67" s="80"/>
      <c r="E67" s="29">
        <f t="shared" si="1"/>
        <v>0</v>
      </c>
      <c r="F67" s="3"/>
      <c r="G67" s="49"/>
      <c r="H67" s="41"/>
      <c r="I67" s="41"/>
      <c r="J67" s="95"/>
      <c r="K67" s="24"/>
    </row>
    <row r="68" spans="1:13" x14ac:dyDescent="0.25">
      <c r="A68" s="27" t="s">
        <v>43</v>
      </c>
      <c r="B68" s="63"/>
      <c r="C68" s="63"/>
      <c r="D68" s="80"/>
      <c r="E68" s="29">
        <f t="shared" si="1"/>
        <v>2096.23</v>
      </c>
      <c r="F68" s="3"/>
      <c r="G68" s="53" t="s">
        <v>62</v>
      </c>
      <c r="H68" s="54"/>
      <c r="I68" s="178"/>
      <c r="J68" s="179"/>
      <c r="K68" s="24"/>
    </row>
    <row r="69" spans="1:13" x14ac:dyDescent="0.25">
      <c r="A69" s="27" t="s">
        <v>178</v>
      </c>
      <c r="B69" s="63"/>
      <c r="C69" s="63"/>
      <c r="D69" s="80"/>
      <c r="E69" s="29">
        <f t="shared" si="1"/>
        <v>0</v>
      </c>
      <c r="F69" s="3"/>
      <c r="G69" s="57" t="s">
        <v>19</v>
      </c>
      <c r="H69" s="58"/>
      <c r="I69" s="170">
        <f>'CEF Agosto 2018'!I79:J79</f>
        <v>0</v>
      </c>
      <c r="J69" s="171"/>
      <c r="K69" s="24"/>
    </row>
    <row r="70" spans="1:13" x14ac:dyDescent="0.25">
      <c r="A70" s="27" t="s">
        <v>145</v>
      </c>
      <c r="B70" s="63"/>
      <c r="C70" s="63"/>
      <c r="D70" s="80"/>
      <c r="E70" s="29">
        <f t="shared" si="1"/>
        <v>0</v>
      </c>
      <c r="F70" s="3"/>
      <c r="G70" s="27" t="s">
        <v>48</v>
      </c>
      <c r="H70" s="94"/>
      <c r="I70" s="158">
        <f>SUMIF($G$8:$G$42,G70,$E$8:$E$42)</f>
        <v>0</v>
      </c>
      <c r="J70" s="159"/>
      <c r="K70" s="24"/>
    </row>
    <row r="71" spans="1:13" x14ac:dyDescent="0.25">
      <c r="A71" s="27" t="s">
        <v>34</v>
      </c>
      <c r="B71" s="63"/>
      <c r="C71" s="63"/>
      <c r="D71" s="80"/>
      <c r="E71" s="29">
        <f t="shared" si="1"/>
        <v>2352</v>
      </c>
      <c r="F71" s="3"/>
      <c r="G71" s="93" t="s">
        <v>14</v>
      </c>
      <c r="H71" s="94"/>
      <c r="I71" s="158">
        <f>-SUMIF($G$8:$G$42,G71,$D$8:$D$42)</f>
        <v>0</v>
      </c>
      <c r="J71" s="159"/>
      <c r="K71" s="24"/>
    </row>
    <row r="72" spans="1:13" x14ac:dyDescent="0.25">
      <c r="A72" s="62" t="s">
        <v>177</v>
      </c>
      <c r="B72" s="63"/>
      <c r="C72" s="63"/>
      <c r="D72" s="80"/>
      <c r="E72" s="29">
        <f t="shared" si="1"/>
        <v>0</v>
      </c>
      <c r="F72" s="3"/>
      <c r="G72" s="30"/>
      <c r="H72" s="31"/>
      <c r="I72" s="162"/>
      <c r="J72" s="163"/>
      <c r="K72" s="24"/>
    </row>
    <row r="73" spans="1:13" x14ac:dyDescent="0.25">
      <c r="A73" s="27" t="s">
        <v>72</v>
      </c>
      <c r="B73" s="63"/>
      <c r="C73" s="63"/>
      <c r="D73" s="80"/>
      <c r="E73" s="29">
        <f t="shared" si="1"/>
        <v>99</v>
      </c>
      <c r="F73" s="3"/>
      <c r="G73" s="32" t="s">
        <v>17</v>
      </c>
      <c r="H73" s="31"/>
      <c r="I73" s="164">
        <f>SUM(I69:J72)</f>
        <v>0</v>
      </c>
      <c r="J73" s="165"/>
      <c r="K73" s="24"/>
    </row>
    <row r="74" spans="1:13" x14ac:dyDescent="0.25">
      <c r="A74" s="27" t="s">
        <v>120</v>
      </c>
      <c r="B74" s="63"/>
      <c r="C74" s="63"/>
      <c r="D74" s="80"/>
      <c r="E74" s="29">
        <f t="shared" si="1"/>
        <v>0</v>
      </c>
      <c r="F74" s="3"/>
      <c r="G74" s="49"/>
      <c r="H74" s="41"/>
      <c r="I74" s="41"/>
      <c r="J74" s="95"/>
      <c r="K74" s="24"/>
    </row>
    <row r="75" spans="1:13" x14ac:dyDescent="0.25">
      <c r="A75" s="27"/>
      <c r="B75" s="63"/>
      <c r="C75" s="63"/>
      <c r="D75" s="80"/>
      <c r="E75" s="29">
        <f t="shared" si="1"/>
        <v>0</v>
      </c>
      <c r="F75" s="3"/>
      <c r="G75" s="36" t="s">
        <v>16</v>
      </c>
      <c r="H75" s="37"/>
      <c r="I75" s="66"/>
      <c r="J75" s="67"/>
      <c r="K75" s="24"/>
    </row>
    <row r="76" spans="1:13" x14ac:dyDescent="0.25">
      <c r="A76" s="27"/>
      <c r="B76" s="63"/>
      <c r="C76" s="63"/>
      <c r="D76" s="80"/>
      <c r="E76" s="29">
        <f t="shared" si="1"/>
        <v>0</v>
      </c>
      <c r="F76" s="3"/>
      <c r="G76" s="93" t="s">
        <v>19</v>
      </c>
      <c r="H76" s="94"/>
      <c r="I76" s="172">
        <f>'CEF Agosto 2018'!I86:J86</f>
        <v>0</v>
      </c>
      <c r="J76" s="173"/>
      <c r="K76" s="24"/>
    </row>
    <row r="77" spans="1:13" x14ac:dyDescent="0.25">
      <c r="A77" s="27"/>
      <c r="B77" s="63"/>
      <c r="C77" s="63"/>
      <c r="D77" s="80"/>
      <c r="E77" s="29">
        <f t="shared" si="1"/>
        <v>0</v>
      </c>
      <c r="F77" s="3"/>
      <c r="G77" s="93" t="s">
        <v>42</v>
      </c>
      <c r="H77" s="94"/>
      <c r="I77" s="174">
        <f>249997.75+16000</f>
        <v>265997.75</v>
      </c>
      <c r="J77" s="175"/>
      <c r="K77" s="24"/>
    </row>
    <row r="78" spans="1:13" x14ac:dyDescent="0.25">
      <c r="A78" s="27"/>
      <c r="B78" s="63"/>
      <c r="C78" s="63"/>
      <c r="D78" s="80"/>
      <c r="E78" s="29">
        <f t="shared" si="1"/>
        <v>0</v>
      </c>
      <c r="F78" s="3"/>
      <c r="G78" s="93" t="s">
        <v>146</v>
      </c>
      <c r="H78" s="94"/>
      <c r="I78" s="158">
        <f>-SUMIF($G$8:$G$42,G78,$E$8:$E$42)</f>
        <v>-249997.75</v>
      </c>
      <c r="J78" s="159"/>
      <c r="K78" s="24"/>
    </row>
    <row r="79" spans="1:13" x14ac:dyDescent="0.25">
      <c r="A79" s="27"/>
      <c r="B79" s="63"/>
      <c r="C79" s="63"/>
      <c r="D79" s="80"/>
      <c r="E79" s="29">
        <f t="shared" si="1"/>
        <v>0</v>
      </c>
      <c r="F79" s="3"/>
      <c r="G79" s="30"/>
      <c r="H79" s="31"/>
      <c r="I79" s="168"/>
      <c r="J79" s="169"/>
      <c r="K79" s="24"/>
    </row>
    <row r="80" spans="1:13" x14ac:dyDescent="0.25">
      <c r="A80" s="27"/>
      <c r="B80" s="63"/>
      <c r="C80" s="63"/>
      <c r="D80" s="80"/>
      <c r="E80" s="29">
        <f t="shared" si="1"/>
        <v>0</v>
      </c>
      <c r="F80" s="3"/>
      <c r="G80" s="32" t="s">
        <v>18</v>
      </c>
      <c r="H80" s="31"/>
      <c r="I80" s="176">
        <f>SUM(I76:J79)</f>
        <v>16000</v>
      </c>
      <c r="J80" s="177"/>
      <c r="K80" s="24"/>
      <c r="M80" s="39"/>
    </row>
    <row r="81" spans="1:11" x14ac:dyDescent="0.25">
      <c r="A81" s="27"/>
      <c r="B81" s="63"/>
      <c r="C81" s="63"/>
      <c r="D81" s="80"/>
      <c r="E81" s="29">
        <f t="shared" si="1"/>
        <v>0</v>
      </c>
      <c r="F81" s="3"/>
      <c r="G81" s="27"/>
      <c r="H81" s="26"/>
      <c r="I81" s="26"/>
      <c r="J81" s="42"/>
      <c r="K81" s="24"/>
    </row>
    <row r="82" spans="1:11" x14ac:dyDescent="0.25">
      <c r="A82" s="27"/>
      <c r="B82" s="63"/>
      <c r="C82" s="63"/>
      <c r="D82" s="80"/>
      <c r="E82" s="29">
        <f t="shared" si="1"/>
        <v>0</v>
      </c>
      <c r="F82" s="3"/>
      <c r="G82" s="53" t="s">
        <v>39</v>
      </c>
      <c r="H82" s="54"/>
      <c r="I82" s="54"/>
      <c r="J82" s="55"/>
      <c r="K82" s="24"/>
    </row>
    <row r="83" spans="1:11" x14ac:dyDescent="0.25">
      <c r="A83" s="62"/>
      <c r="B83" s="63"/>
      <c r="C83" s="63"/>
      <c r="D83" s="80"/>
      <c r="E83" s="29">
        <f t="shared" si="1"/>
        <v>0</v>
      </c>
      <c r="F83" s="3"/>
      <c r="G83" s="28" t="s">
        <v>40</v>
      </c>
      <c r="H83" s="34"/>
      <c r="I83" s="170">
        <f>'CEF Agosto 2018'!I93:J93</f>
        <v>17317.980000000003</v>
      </c>
      <c r="J83" s="171"/>
      <c r="K83" s="24"/>
    </row>
    <row r="84" spans="1:11" x14ac:dyDescent="0.25">
      <c r="A84" s="27"/>
      <c r="B84" s="63"/>
      <c r="C84" s="63"/>
      <c r="D84" s="80"/>
      <c r="E84" s="29">
        <f t="shared" si="1"/>
        <v>0</v>
      </c>
      <c r="F84" s="3"/>
      <c r="G84" s="27" t="s">
        <v>189</v>
      </c>
      <c r="H84" s="41"/>
      <c r="I84" s="158">
        <v>16818.400000000001</v>
      </c>
      <c r="J84" s="159"/>
      <c r="K84" s="24"/>
    </row>
    <row r="85" spans="1:11" x14ac:dyDescent="0.25">
      <c r="A85" s="27"/>
      <c r="B85" s="63"/>
      <c r="C85" s="63"/>
      <c r="D85" s="80"/>
      <c r="E85" s="29">
        <f t="shared" si="1"/>
        <v>0</v>
      </c>
      <c r="F85" s="3"/>
      <c r="G85" s="27"/>
      <c r="H85" s="56"/>
      <c r="I85" s="158"/>
      <c r="J85" s="159"/>
      <c r="K85" s="24"/>
    </row>
    <row r="86" spans="1:11" x14ac:dyDescent="0.25">
      <c r="A86" s="27"/>
      <c r="B86" s="63"/>
      <c r="C86" s="63"/>
      <c r="D86" s="80"/>
      <c r="E86" s="29">
        <f t="shared" si="1"/>
        <v>0</v>
      </c>
      <c r="F86" s="3"/>
      <c r="G86" s="59" t="s">
        <v>175</v>
      </c>
      <c r="H86" s="60"/>
      <c r="I86" s="168">
        <f>-SUMIF($G$8:$G$42,G86,$D$8:$D$42)</f>
        <v>-17317.98</v>
      </c>
      <c r="J86" s="169"/>
      <c r="K86" s="24"/>
    </row>
    <row r="87" spans="1:11" x14ac:dyDescent="0.25">
      <c r="A87" s="62"/>
      <c r="B87" s="63"/>
      <c r="C87" s="63"/>
      <c r="D87" s="80"/>
      <c r="E87" s="29">
        <f t="shared" si="1"/>
        <v>0</v>
      </c>
      <c r="F87" s="3"/>
      <c r="G87" s="47" t="s">
        <v>17</v>
      </c>
      <c r="H87" s="48"/>
      <c r="I87" s="164">
        <f>SUM(I83:J86)</f>
        <v>16818.400000000005</v>
      </c>
      <c r="J87" s="165"/>
      <c r="K87" s="24"/>
    </row>
    <row r="88" spans="1:11" x14ac:dyDescent="0.25">
      <c r="A88" s="27"/>
      <c r="B88" s="63"/>
      <c r="C88" s="63"/>
      <c r="D88" s="80"/>
      <c r="E88" s="29">
        <f t="shared" si="1"/>
        <v>0</v>
      </c>
      <c r="F88" s="3"/>
      <c r="G88" s="49"/>
      <c r="H88" s="41"/>
      <c r="I88" s="41"/>
      <c r="J88" s="95"/>
      <c r="K88" s="24"/>
    </row>
    <row r="89" spans="1:11" x14ac:dyDescent="0.25">
      <c r="A89" s="27"/>
      <c r="B89" s="63"/>
      <c r="C89" s="63"/>
      <c r="D89" s="80"/>
      <c r="E89" s="29">
        <f t="shared" si="1"/>
        <v>0</v>
      </c>
      <c r="F89" s="3"/>
      <c r="G89" s="50" t="s">
        <v>41</v>
      </c>
      <c r="H89" s="51"/>
      <c r="I89" s="51"/>
      <c r="J89" s="52"/>
      <c r="K89" s="24"/>
    </row>
    <row r="90" spans="1:11" x14ac:dyDescent="0.25">
      <c r="A90" s="30"/>
      <c r="B90" s="85"/>
      <c r="C90" s="85"/>
      <c r="D90" s="86"/>
      <c r="E90" s="87"/>
      <c r="F90" s="3"/>
      <c r="G90" s="93" t="s">
        <v>140</v>
      </c>
      <c r="H90" s="94"/>
      <c r="I90" s="174">
        <f>'CEF Agosto 2018'!I100:J100</f>
        <v>57586.930000000008</v>
      </c>
      <c r="J90" s="175"/>
      <c r="K90" s="24"/>
    </row>
    <row r="91" spans="1:11" x14ac:dyDescent="0.25">
      <c r="A91" s="166" t="s">
        <v>22</v>
      </c>
      <c r="B91" s="167"/>
      <c r="C91" s="167"/>
      <c r="D91" s="81"/>
      <c r="E91" s="35">
        <f>SUM(E53:E89)</f>
        <v>478473.19999999995</v>
      </c>
      <c r="F91" s="3"/>
      <c r="G91" s="27" t="s">
        <v>190</v>
      </c>
      <c r="H91" s="94"/>
      <c r="I91" s="174"/>
      <c r="J91" s="175"/>
      <c r="K91" s="24"/>
    </row>
    <row r="92" spans="1:11" x14ac:dyDescent="0.25">
      <c r="F92" s="3"/>
      <c r="G92" s="93"/>
      <c r="H92" s="94"/>
      <c r="I92" s="174"/>
      <c r="J92" s="175"/>
      <c r="K92" s="24"/>
    </row>
    <row r="93" spans="1:11" x14ac:dyDescent="0.25">
      <c r="E93" s="46">
        <f>D43-E91</f>
        <v>0</v>
      </c>
      <c r="F93" s="3"/>
      <c r="G93" s="27"/>
      <c r="H93" s="41"/>
      <c r="I93" s="182"/>
      <c r="J93" s="183"/>
      <c r="K93" s="24"/>
    </row>
    <row r="94" spans="1:11" x14ac:dyDescent="0.25">
      <c r="F94" s="3"/>
      <c r="G94" s="89" t="s">
        <v>18</v>
      </c>
      <c r="H94" s="88"/>
      <c r="I94" s="164">
        <f>SUM(I90:J93)</f>
        <v>57586.930000000008</v>
      </c>
      <c r="J94" s="165"/>
      <c r="K94" s="24"/>
    </row>
    <row r="95" spans="1:11" x14ac:dyDescent="0.25">
      <c r="A95" s="27"/>
      <c r="B95" s="63"/>
      <c r="C95" s="63"/>
      <c r="D95" s="80"/>
      <c r="K95" s="24"/>
    </row>
    <row r="96" spans="1:11" x14ac:dyDescent="0.25">
      <c r="A96" s="27"/>
      <c r="B96" s="63"/>
      <c r="C96" s="63"/>
      <c r="D96" s="80"/>
      <c r="G96" s="45"/>
      <c r="H96" s="45"/>
      <c r="I96" s="69"/>
      <c r="J96" s="69"/>
      <c r="K96" s="24"/>
    </row>
    <row r="97" spans="4:11" x14ac:dyDescent="0.25">
      <c r="D97" s="72"/>
      <c r="F97" s="3"/>
      <c r="G97" s="45"/>
      <c r="H97" s="45"/>
      <c r="I97" s="69"/>
      <c r="J97" s="69"/>
      <c r="K97" s="24"/>
    </row>
    <row r="99" spans="4:11" x14ac:dyDescent="0.25">
      <c r="E99" s="46"/>
    </row>
    <row r="100" spans="4:11" x14ac:dyDescent="0.25">
      <c r="E100" s="46"/>
    </row>
    <row r="103" spans="4:11" x14ac:dyDescent="0.25">
      <c r="E103" s="46"/>
    </row>
  </sheetData>
  <mergeCells count="47">
    <mergeCell ref="A48:K48"/>
    <mergeCell ref="A2:K2"/>
    <mergeCell ref="A4:K4"/>
    <mergeCell ref="A6:F6"/>
    <mergeCell ref="G6:K6"/>
    <mergeCell ref="A43:B43"/>
    <mergeCell ref="I58:J58"/>
    <mergeCell ref="A50:K50"/>
    <mergeCell ref="A52:E52"/>
    <mergeCell ref="G52:J52"/>
    <mergeCell ref="I53:J53"/>
    <mergeCell ref="G54:H54"/>
    <mergeCell ref="I54:J54"/>
    <mergeCell ref="G55:H55"/>
    <mergeCell ref="I55:J55"/>
    <mergeCell ref="G56:H56"/>
    <mergeCell ref="I56:J56"/>
    <mergeCell ref="I57:J57"/>
    <mergeCell ref="I72:J72"/>
    <mergeCell ref="I61:J61"/>
    <mergeCell ref="I62:J62"/>
    <mergeCell ref="G63:H63"/>
    <mergeCell ref="I63:J63"/>
    <mergeCell ref="I64:J64"/>
    <mergeCell ref="I65:J65"/>
    <mergeCell ref="I66:J66"/>
    <mergeCell ref="I68:J68"/>
    <mergeCell ref="I69:J69"/>
    <mergeCell ref="I70:J70"/>
    <mergeCell ref="I71:J71"/>
    <mergeCell ref="I90:J90"/>
    <mergeCell ref="I73:J73"/>
    <mergeCell ref="I76:J76"/>
    <mergeCell ref="I77:J77"/>
    <mergeCell ref="I78:J78"/>
    <mergeCell ref="I79:J79"/>
    <mergeCell ref="I80:J80"/>
    <mergeCell ref="I83:J83"/>
    <mergeCell ref="I84:J84"/>
    <mergeCell ref="I85:J85"/>
    <mergeCell ref="I86:J86"/>
    <mergeCell ref="I87:J87"/>
    <mergeCell ref="A91:C91"/>
    <mergeCell ref="I91:J91"/>
    <mergeCell ref="I92:J92"/>
    <mergeCell ref="I93:J93"/>
    <mergeCell ref="I94:J94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111"/>
  <sheetViews>
    <sheetView topLeftCell="A59" workbookViewId="0">
      <selection activeCell="M84" sqref="M84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192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Setembro 2018'!F43</f>
        <v>0</v>
      </c>
      <c r="G9" s="9"/>
      <c r="H9" s="7"/>
      <c r="I9" s="4"/>
      <c r="J9" s="19"/>
      <c r="K9" s="16"/>
    </row>
    <row r="10" spans="1:11" x14ac:dyDescent="0.25">
      <c r="A10" s="15">
        <v>43375</v>
      </c>
      <c r="B10" s="4">
        <v>727220</v>
      </c>
      <c r="C10" s="4" t="s">
        <v>60</v>
      </c>
      <c r="D10" s="77"/>
      <c r="E10" s="77">
        <v>10900</v>
      </c>
      <c r="F10" s="6">
        <f t="shared" ref="F10:F49" si="0">F9-D10+E10</f>
        <v>10900</v>
      </c>
      <c r="G10" s="9" t="s">
        <v>144</v>
      </c>
      <c r="H10" s="7"/>
      <c r="I10" s="4"/>
      <c r="J10" s="19"/>
      <c r="K10" s="16"/>
    </row>
    <row r="11" spans="1:11" x14ac:dyDescent="0.25">
      <c r="A11" s="15">
        <v>43375</v>
      </c>
      <c r="B11" s="4">
        <v>449766</v>
      </c>
      <c r="C11" s="4" t="s">
        <v>52</v>
      </c>
      <c r="D11" s="77">
        <v>10900</v>
      </c>
      <c r="E11" s="5"/>
      <c r="F11" s="6">
        <f t="shared" si="0"/>
        <v>0</v>
      </c>
      <c r="G11" s="9" t="s">
        <v>174</v>
      </c>
      <c r="H11" s="7" t="s">
        <v>45</v>
      </c>
      <c r="I11" s="4">
        <v>997822</v>
      </c>
      <c r="J11" s="19">
        <v>7</v>
      </c>
      <c r="K11" s="16">
        <v>43378</v>
      </c>
    </row>
    <row r="12" spans="1:11" x14ac:dyDescent="0.25">
      <c r="A12" s="15">
        <v>43377</v>
      </c>
      <c r="B12" s="4">
        <v>887324</v>
      </c>
      <c r="C12" s="4" t="s">
        <v>58</v>
      </c>
      <c r="D12" s="77">
        <v>249997.75</v>
      </c>
      <c r="E12" s="5"/>
      <c r="F12" s="6">
        <f t="shared" si="0"/>
        <v>-249997.75</v>
      </c>
      <c r="G12" s="9" t="s">
        <v>148</v>
      </c>
      <c r="H12" s="7"/>
      <c r="I12" s="4"/>
      <c r="J12" s="19"/>
      <c r="K12" s="16"/>
    </row>
    <row r="13" spans="1:11" x14ac:dyDescent="0.25">
      <c r="A13" s="15">
        <v>43377</v>
      </c>
      <c r="B13" s="4">
        <v>1</v>
      </c>
      <c r="C13" s="4" t="s">
        <v>37</v>
      </c>
      <c r="D13" s="77"/>
      <c r="E13" s="77">
        <v>87318.02</v>
      </c>
      <c r="F13" s="6">
        <f t="shared" si="0"/>
        <v>-162679.72999999998</v>
      </c>
      <c r="G13" s="9" t="s">
        <v>146</v>
      </c>
      <c r="H13" s="7"/>
      <c r="I13" s="4"/>
      <c r="J13" s="19"/>
      <c r="K13" s="16"/>
    </row>
    <row r="14" spans="1:11" x14ac:dyDescent="0.25">
      <c r="A14" s="15">
        <v>43377</v>
      </c>
      <c r="B14" s="4">
        <v>1</v>
      </c>
      <c r="C14" s="4" t="s">
        <v>37</v>
      </c>
      <c r="D14" s="77"/>
      <c r="E14" s="77">
        <v>162679.73000000001</v>
      </c>
      <c r="F14" s="6">
        <f t="shared" si="0"/>
        <v>0</v>
      </c>
      <c r="G14" s="9" t="s">
        <v>146</v>
      </c>
      <c r="H14" s="7"/>
      <c r="I14" s="4"/>
      <c r="J14" s="19"/>
      <c r="K14" s="16"/>
    </row>
    <row r="15" spans="1:11" x14ac:dyDescent="0.25">
      <c r="A15" s="15">
        <v>43378</v>
      </c>
      <c r="B15" s="4">
        <v>92018</v>
      </c>
      <c r="C15" s="4" t="s">
        <v>187</v>
      </c>
      <c r="D15" s="77">
        <v>99</v>
      </c>
      <c r="E15" s="5"/>
      <c r="F15" s="6">
        <f t="shared" si="0"/>
        <v>-99</v>
      </c>
      <c r="G15" s="9" t="s">
        <v>72</v>
      </c>
      <c r="H15" s="7"/>
      <c r="I15" s="4"/>
      <c r="J15" s="19"/>
      <c r="K15" s="16"/>
    </row>
    <row r="16" spans="1:11" x14ac:dyDescent="0.25">
      <c r="A16" s="15">
        <v>43378</v>
      </c>
      <c r="B16" s="4">
        <v>727220</v>
      </c>
      <c r="C16" s="4" t="s">
        <v>60</v>
      </c>
      <c r="D16" s="77"/>
      <c r="E16" s="77">
        <v>92283.42</v>
      </c>
      <c r="F16" s="6">
        <f t="shared" si="0"/>
        <v>92184.42</v>
      </c>
      <c r="G16" s="9" t="s">
        <v>144</v>
      </c>
      <c r="H16" s="7"/>
      <c r="I16" s="4"/>
      <c r="J16" s="19"/>
      <c r="K16" s="16"/>
    </row>
    <row r="17" spans="1:11" x14ac:dyDescent="0.25">
      <c r="A17" s="15">
        <v>43378</v>
      </c>
      <c r="B17" s="4">
        <v>309379</v>
      </c>
      <c r="C17" s="4" t="s">
        <v>171</v>
      </c>
      <c r="D17" s="77">
        <v>92184.42</v>
      </c>
      <c r="E17" s="5"/>
      <c r="F17" s="6">
        <f t="shared" si="0"/>
        <v>0</v>
      </c>
      <c r="G17" s="9" t="s">
        <v>147</v>
      </c>
      <c r="H17" s="7"/>
      <c r="I17" s="4"/>
      <c r="J17" s="19"/>
      <c r="K17" s="16"/>
    </row>
    <row r="18" spans="1:11" x14ac:dyDescent="0.25">
      <c r="A18" s="15">
        <v>43383</v>
      </c>
      <c r="B18" s="4">
        <v>638934</v>
      </c>
      <c r="C18" s="4" t="s">
        <v>196</v>
      </c>
      <c r="D18" s="77">
        <v>1614.5900000000001</v>
      </c>
      <c r="E18" s="5"/>
      <c r="F18" s="6">
        <f t="shared" si="0"/>
        <v>-1614.5900000000001</v>
      </c>
      <c r="G18" s="9" t="s">
        <v>198</v>
      </c>
      <c r="H18" s="7" t="s">
        <v>202</v>
      </c>
      <c r="I18" s="4">
        <v>1</v>
      </c>
      <c r="J18" s="19">
        <v>1</v>
      </c>
      <c r="K18" s="16"/>
    </row>
    <row r="19" spans="1:11" x14ac:dyDescent="0.25">
      <c r="A19" s="15">
        <v>43383</v>
      </c>
      <c r="B19" s="4">
        <v>727220</v>
      </c>
      <c r="C19" s="4" t="s">
        <v>60</v>
      </c>
      <c r="D19" s="77"/>
      <c r="E19" s="77">
        <v>1614.5900000000001</v>
      </c>
      <c r="F19" s="6">
        <f t="shared" si="0"/>
        <v>0</v>
      </c>
      <c r="G19" s="9" t="s">
        <v>144</v>
      </c>
      <c r="H19" s="7"/>
      <c r="I19" s="4"/>
      <c r="J19" s="19"/>
      <c r="K19" s="16"/>
    </row>
    <row r="20" spans="1:11" x14ac:dyDescent="0.25">
      <c r="A20" s="15">
        <v>43388</v>
      </c>
      <c r="B20" s="4">
        <v>582600</v>
      </c>
      <c r="C20" s="4" t="s">
        <v>172</v>
      </c>
      <c r="D20" s="77">
        <v>2352</v>
      </c>
      <c r="E20" s="5"/>
      <c r="F20" s="6">
        <f t="shared" si="0"/>
        <v>-2352</v>
      </c>
      <c r="G20" s="9" t="s">
        <v>34</v>
      </c>
      <c r="H20" s="7" t="s">
        <v>203</v>
      </c>
      <c r="I20" s="4">
        <v>361</v>
      </c>
      <c r="J20" s="19">
        <v>5</v>
      </c>
      <c r="K20" s="16">
        <v>43382</v>
      </c>
    </row>
    <row r="21" spans="1:11" x14ac:dyDescent="0.25">
      <c r="A21" s="15">
        <v>43388</v>
      </c>
      <c r="B21" s="4">
        <v>727220</v>
      </c>
      <c r="C21" s="4" t="s">
        <v>60</v>
      </c>
      <c r="D21" s="77"/>
      <c r="E21" s="77">
        <v>2352</v>
      </c>
      <c r="F21" s="6">
        <f t="shared" si="0"/>
        <v>0</v>
      </c>
      <c r="G21" s="9" t="s">
        <v>144</v>
      </c>
      <c r="H21" s="7"/>
      <c r="I21" s="4"/>
      <c r="J21" s="19"/>
      <c r="K21" s="16"/>
    </row>
    <row r="22" spans="1:11" x14ac:dyDescent="0.25">
      <c r="A22" s="15">
        <v>43389</v>
      </c>
      <c r="B22" s="4">
        <v>300133</v>
      </c>
      <c r="C22" s="4" t="s">
        <v>57</v>
      </c>
      <c r="D22" s="77">
        <v>2160</v>
      </c>
      <c r="E22" s="5"/>
      <c r="F22" s="6">
        <f t="shared" si="0"/>
        <v>-2160</v>
      </c>
      <c r="G22" s="9" t="s">
        <v>173</v>
      </c>
      <c r="H22" s="7" t="s">
        <v>132</v>
      </c>
      <c r="I22" s="4">
        <v>1193</v>
      </c>
      <c r="J22" s="19">
        <v>6</v>
      </c>
      <c r="K22" s="16">
        <v>43382</v>
      </c>
    </row>
    <row r="23" spans="1:11" x14ac:dyDescent="0.25">
      <c r="A23" s="15">
        <v>43389</v>
      </c>
      <c r="B23" s="4">
        <v>300124</v>
      </c>
      <c r="C23" s="4" t="s">
        <v>57</v>
      </c>
      <c r="D23" s="77">
        <v>9949.32</v>
      </c>
      <c r="E23" s="5"/>
      <c r="F23" s="6">
        <f t="shared" si="0"/>
        <v>-12109.32</v>
      </c>
      <c r="G23" s="9" t="s">
        <v>173</v>
      </c>
      <c r="H23" s="7" t="s">
        <v>128</v>
      </c>
      <c r="I23" s="4">
        <v>20</v>
      </c>
      <c r="J23" s="19">
        <v>1</v>
      </c>
      <c r="K23" s="16">
        <v>43382</v>
      </c>
    </row>
    <row r="24" spans="1:11" x14ac:dyDescent="0.25">
      <c r="A24" s="15">
        <v>43389</v>
      </c>
      <c r="B24" s="4">
        <v>300131</v>
      </c>
      <c r="C24" s="4" t="s">
        <v>57</v>
      </c>
      <c r="D24" s="77">
        <v>21113.54</v>
      </c>
      <c r="E24" s="5"/>
      <c r="F24" s="6">
        <f t="shared" si="0"/>
        <v>-33222.86</v>
      </c>
      <c r="G24" s="9" t="s">
        <v>173</v>
      </c>
      <c r="H24" s="7" t="s">
        <v>204</v>
      </c>
      <c r="I24" s="4">
        <v>10</v>
      </c>
      <c r="J24" s="19">
        <v>7</v>
      </c>
      <c r="K24" s="16">
        <v>43381</v>
      </c>
    </row>
    <row r="25" spans="1:11" x14ac:dyDescent="0.25">
      <c r="A25" s="15">
        <v>43389</v>
      </c>
      <c r="B25" s="4">
        <v>727220</v>
      </c>
      <c r="C25" s="4" t="s">
        <v>60</v>
      </c>
      <c r="D25" s="77"/>
      <c r="E25" s="77">
        <v>74147.98</v>
      </c>
      <c r="F25" s="6">
        <f t="shared" si="0"/>
        <v>40925.119999999995</v>
      </c>
      <c r="G25" s="9" t="s">
        <v>144</v>
      </c>
      <c r="H25" s="7"/>
      <c r="I25" s="4"/>
      <c r="J25" s="19"/>
      <c r="K25" s="16"/>
    </row>
    <row r="26" spans="1:11" x14ac:dyDescent="0.25">
      <c r="A26" s="15">
        <v>43389</v>
      </c>
      <c r="B26" s="4">
        <v>300125</v>
      </c>
      <c r="C26" s="4" t="s">
        <v>57</v>
      </c>
      <c r="D26" s="77">
        <v>17760</v>
      </c>
      <c r="E26" s="5"/>
      <c r="F26" s="6">
        <f t="shared" si="0"/>
        <v>23165.119999999995</v>
      </c>
      <c r="G26" s="9" t="s">
        <v>173</v>
      </c>
      <c r="H26" s="7" t="s">
        <v>127</v>
      </c>
      <c r="I26" s="4">
        <v>50</v>
      </c>
      <c r="J26" s="19">
        <v>7</v>
      </c>
      <c r="K26" s="16">
        <v>43381</v>
      </c>
    </row>
    <row r="27" spans="1:11" x14ac:dyDescent="0.25">
      <c r="A27" s="15">
        <v>43389</v>
      </c>
      <c r="B27" s="4">
        <v>300129</v>
      </c>
      <c r="C27" s="4" t="s">
        <v>57</v>
      </c>
      <c r="D27" s="77">
        <v>2627.8</v>
      </c>
      <c r="E27" s="5"/>
      <c r="F27" s="6">
        <f t="shared" si="0"/>
        <v>20537.319999999996</v>
      </c>
      <c r="G27" s="9" t="s">
        <v>173</v>
      </c>
      <c r="H27" s="7" t="s">
        <v>179</v>
      </c>
      <c r="I27" s="4">
        <v>26</v>
      </c>
      <c r="J27" s="19">
        <v>5</v>
      </c>
      <c r="K27" s="16">
        <v>43381</v>
      </c>
    </row>
    <row r="28" spans="1:11" x14ac:dyDescent="0.25">
      <c r="A28" s="15">
        <v>43389</v>
      </c>
      <c r="B28" s="4">
        <v>300134</v>
      </c>
      <c r="C28" s="4" t="s">
        <v>57</v>
      </c>
      <c r="D28" s="77">
        <v>16134.970000000001</v>
      </c>
      <c r="E28" s="5"/>
      <c r="F28" s="6">
        <f t="shared" si="0"/>
        <v>4402.3499999999949</v>
      </c>
      <c r="G28" s="9" t="s">
        <v>173</v>
      </c>
      <c r="H28" s="7" t="s">
        <v>61</v>
      </c>
      <c r="I28" s="4">
        <v>18</v>
      </c>
      <c r="J28" s="19">
        <v>7</v>
      </c>
      <c r="K28" s="16">
        <v>43382</v>
      </c>
    </row>
    <row r="29" spans="1:11" x14ac:dyDescent="0.25">
      <c r="A29" s="15">
        <v>43389</v>
      </c>
      <c r="B29" s="4">
        <v>300130</v>
      </c>
      <c r="C29" s="4" t="s">
        <v>57</v>
      </c>
      <c r="D29" s="77">
        <v>4402.3500000000004</v>
      </c>
      <c r="E29" s="5"/>
      <c r="F29" s="6">
        <f t="shared" si="0"/>
        <v>-5.4569682106375694E-12</v>
      </c>
      <c r="G29" s="9" t="s">
        <v>173</v>
      </c>
      <c r="H29" s="7" t="s">
        <v>182</v>
      </c>
      <c r="I29" s="4">
        <v>6</v>
      </c>
      <c r="J29" s="19">
        <v>4</v>
      </c>
      <c r="K29" s="16">
        <v>43381</v>
      </c>
    </row>
    <row r="30" spans="1:11" x14ac:dyDescent="0.25">
      <c r="A30" s="15">
        <v>43390</v>
      </c>
      <c r="B30" s="4">
        <v>300132</v>
      </c>
      <c r="C30" s="4" t="s">
        <v>57</v>
      </c>
      <c r="D30" s="77">
        <v>5067.9000000000005</v>
      </c>
      <c r="E30" s="5"/>
      <c r="F30" s="6">
        <f t="shared" si="0"/>
        <v>-5067.900000000006</v>
      </c>
      <c r="G30" s="9" t="s">
        <v>173</v>
      </c>
      <c r="H30" s="7" t="s">
        <v>183</v>
      </c>
      <c r="I30" s="4">
        <v>9</v>
      </c>
      <c r="J30" s="19">
        <v>4</v>
      </c>
      <c r="K30" s="16">
        <v>43383</v>
      </c>
    </row>
    <row r="31" spans="1:11" x14ac:dyDescent="0.25">
      <c r="A31" s="15">
        <v>43390</v>
      </c>
      <c r="B31" s="4">
        <v>727220</v>
      </c>
      <c r="C31" s="4" t="s">
        <v>60</v>
      </c>
      <c r="D31" s="77"/>
      <c r="E31" s="77">
        <v>5067.9000000000005</v>
      </c>
      <c r="F31" s="6">
        <f t="shared" si="0"/>
        <v>0</v>
      </c>
      <c r="G31" s="9" t="s">
        <v>144</v>
      </c>
      <c r="H31" s="7"/>
      <c r="I31" s="4"/>
      <c r="J31" s="19"/>
      <c r="K31" s="16"/>
    </row>
    <row r="32" spans="1:11" x14ac:dyDescent="0.25">
      <c r="A32" s="15">
        <v>43391</v>
      </c>
      <c r="B32" s="4">
        <v>727220</v>
      </c>
      <c r="C32" s="4" t="s">
        <v>60</v>
      </c>
      <c r="D32" s="77"/>
      <c r="E32" s="77">
        <v>87</v>
      </c>
      <c r="F32" s="6">
        <f t="shared" si="0"/>
        <v>87</v>
      </c>
      <c r="G32" s="9" t="s">
        <v>144</v>
      </c>
      <c r="H32" s="7"/>
      <c r="I32" s="4"/>
      <c r="J32" s="19"/>
      <c r="K32" s="16"/>
    </row>
    <row r="33" spans="1:11" x14ac:dyDescent="0.25">
      <c r="A33" s="15">
        <v>43391</v>
      </c>
      <c r="B33" s="4">
        <v>300135</v>
      </c>
      <c r="C33" s="4" t="s">
        <v>57</v>
      </c>
      <c r="D33" s="77">
        <v>87</v>
      </c>
      <c r="E33" s="5"/>
      <c r="F33" s="6">
        <f t="shared" si="0"/>
        <v>0</v>
      </c>
      <c r="G33" s="9" t="s">
        <v>199</v>
      </c>
      <c r="H33" s="7" t="s">
        <v>205</v>
      </c>
      <c r="I33" s="4">
        <v>13</v>
      </c>
      <c r="J33" s="19">
        <v>1</v>
      </c>
      <c r="K33" s="16">
        <v>43378</v>
      </c>
    </row>
    <row r="34" spans="1:11" x14ac:dyDescent="0.25">
      <c r="A34" s="15">
        <v>43392</v>
      </c>
      <c r="B34" s="4">
        <v>440896</v>
      </c>
      <c r="C34" s="4" t="s">
        <v>53</v>
      </c>
      <c r="D34" s="77">
        <v>3005.2200000000003</v>
      </c>
      <c r="E34" s="5"/>
      <c r="F34" s="6">
        <f t="shared" si="0"/>
        <v>-3005.2200000000003</v>
      </c>
      <c r="G34" s="9" t="s">
        <v>31</v>
      </c>
      <c r="H34" s="7" t="s">
        <v>159</v>
      </c>
      <c r="I34" s="4">
        <v>1</v>
      </c>
      <c r="J34" s="19">
        <v>1</v>
      </c>
      <c r="K34" s="16"/>
    </row>
    <row r="35" spans="1:11" x14ac:dyDescent="0.25">
      <c r="A35" s="15">
        <v>43392</v>
      </c>
      <c r="B35" s="4">
        <v>441154</v>
      </c>
      <c r="C35" s="4" t="s">
        <v>53</v>
      </c>
      <c r="D35" s="77">
        <v>2126.92</v>
      </c>
      <c r="E35" s="5"/>
      <c r="F35" s="6">
        <f t="shared" si="0"/>
        <v>-5132.1400000000003</v>
      </c>
      <c r="G35" s="9" t="s">
        <v>43</v>
      </c>
      <c r="H35" s="7" t="s">
        <v>134</v>
      </c>
      <c r="I35" s="4">
        <v>111</v>
      </c>
      <c r="J35" s="19">
        <v>1</v>
      </c>
      <c r="K35" s="16"/>
    </row>
    <row r="36" spans="1:11" x14ac:dyDescent="0.25">
      <c r="A36" s="15">
        <v>43392</v>
      </c>
      <c r="B36" s="4">
        <v>441019</v>
      </c>
      <c r="C36" s="4" t="s">
        <v>53</v>
      </c>
      <c r="D36" s="77">
        <v>686.1</v>
      </c>
      <c r="E36" s="5"/>
      <c r="F36" s="6">
        <f t="shared" si="0"/>
        <v>-5818.2400000000007</v>
      </c>
      <c r="G36" s="9" t="s">
        <v>31</v>
      </c>
      <c r="H36" s="7" t="s">
        <v>133</v>
      </c>
      <c r="I36" s="4">
        <v>1</v>
      </c>
      <c r="J36" s="19">
        <v>1</v>
      </c>
      <c r="K36" s="16"/>
    </row>
    <row r="37" spans="1:11" x14ac:dyDescent="0.25">
      <c r="A37" s="15">
        <v>43392</v>
      </c>
      <c r="B37" s="4">
        <v>841084</v>
      </c>
      <c r="C37" s="4" t="s">
        <v>54</v>
      </c>
      <c r="D37" s="77">
        <v>9319.9500000000007</v>
      </c>
      <c r="E37" s="5"/>
      <c r="F37" s="6">
        <f t="shared" si="0"/>
        <v>-15138.190000000002</v>
      </c>
      <c r="G37" s="9" t="s">
        <v>29</v>
      </c>
      <c r="H37" s="7" t="s">
        <v>116</v>
      </c>
      <c r="I37" s="4">
        <v>1</v>
      </c>
      <c r="J37" s="19">
        <v>1</v>
      </c>
      <c r="K37" s="16"/>
    </row>
    <row r="38" spans="1:11" x14ac:dyDescent="0.25">
      <c r="A38" s="15">
        <v>43392</v>
      </c>
      <c r="B38" s="4">
        <v>727220</v>
      </c>
      <c r="C38" s="4" t="s">
        <v>60</v>
      </c>
      <c r="D38" s="77"/>
      <c r="E38" s="77">
        <v>15138.19</v>
      </c>
      <c r="F38" s="6">
        <f t="shared" si="0"/>
        <v>0</v>
      </c>
      <c r="G38" s="9" t="s">
        <v>144</v>
      </c>
      <c r="H38" s="7"/>
      <c r="I38" s="4"/>
      <c r="J38" s="19"/>
      <c r="K38" s="16"/>
    </row>
    <row r="39" spans="1:11" x14ac:dyDescent="0.25">
      <c r="A39" s="15">
        <v>43395</v>
      </c>
      <c r="B39" s="4">
        <v>300136</v>
      </c>
      <c r="C39" s="4" t="s">
        <v>57</v>
      </c>
      <c r="D39" s="77">
        <v>4605.54</v>
      </c>
      <c r="E39" s="5"/>
      <c r="F39" s="6">
        <f t="shared" si="0"/>
        <v>-4605.54</v>
      </c>
      <c r="G39" s="9" t="s">
        <v>200</v>
      </c>
      <c r="H39" s="7" t="s">
        <v>188</v>
      </c>
      <c r="I39" s="4"/>
      <c r="J39" s="19"/>
      <c r="K39" s="16"/>
    </row>
    <row r="40" spans="1:11" x14ac:dyDescent="0.25">
      <c r="A40" s="15">
        <v>43395</v>
      </c>
      <c r="B40" s="4">
        <v>624603</v>
      </c>
      <c r="C40" s="4" t="s">
        <v>52</v>
      </c>
      <c r="D40" s="77">
        <v>552</v>
      </c>
      <c r="E40" s="5"/>
      <c r="F40" s="6">
        <f t="shared" si="0"/>
        <v>-5157.54</v>
      </c>
      <c r="G40" s="9" t="s">
        <v>174</v>
      </c>
      <c r="H40" s="7" t="s">
        <v>160</v>
      </c>
      <c r="I40" s="4">
        <v>1</v>
      </c>
      <c r="J40" s="19">
        <v>1</v>
      </c>
      <c r="K40" s="16"/>
    </row>
    <row r="41" spans="1:11" x14ac:dyDescent="0.25">
      <c r="A41" s="15">
        <v>43395</v>
      </c>
      <c r="B41" s="4">
        <v>727220</v>
      </c>
      <c r="C41" s="4" t="s">
        <v>60</v>
      </c>
      <c r="D41" s="77"/>
      <c r="E41" s="77">
        <v>5157.54</v>
      </c>
      <c r="F41" s="6">
        <f t="shared" si="0"/>
        <v>0</v>
      </c>
      <c r="G41" s="9" t="s">
        <v>144</v>
      </c>
      <c r="H41" s="7"/>
      <c r="I41" s="4"/>
      <c r="J41" s="19"/>
      <c r="K41" s="16"/>
    </row>
    <row r="42" spans="1:11" x14ac:dyDescent="0.25">
      <c r="A42" s="15">
        <v>43398</v>
      </c>
      <c r="B42" s="4">
        <v>220330</v>
      </c>
      <c r="C42" s="4" t="s">
        <v>47</v>
      </c>
      <c r="D42" s="77">
        <v>16818.400000000001</v>
      </c>
      <c r="E42" s="5"/>
      <c r="F42" s="6">
        <f t="shared" si="0"/>
        <v>-16818.400000000001</v>
      </c>
      <c r="G42" s="9" t="s">
        <v>175</v>
      </c>
      <c r="H42" s="7"/>
      <c r="I42" s="4"/>
      <c r="J42" s="19"/>
      <c r="K42" s="16"/>
    </row>
    <row r="43" spans="1:11" x14ac:dyDescent="0.25">
      <c r="A43" s="15">
        <v>43398</v>
      </c>
      <c r="B43" s="4">
        <v>727220</v>
      </c>
      <c r="C43" s="4" t="s">
        <v>60</v>
      </c>
      <c r="D43" s="77"/>
      <c r="E43" s="77">
        <v>16818.400000000001</v>
      </c>
      <c r="F43" s="6">
        <f t="shared" si="0"/>
        <v>0</v>
      </c>
      <c r="G43" s="9" t="s">
        <v>144</v>
      </c>
      <c r="H43" s="7"/>
      <c r="I43" s="4"/>
      <c r="J43" s="19"/>
      <c r="K43" s="16"/>
    </row>
    <row r="44" spans="1:11" x14ac:dyDescent="0.25">
      <c r="A44" s="15">
        <v>43399</v>
      </c>
      <c r="B44" s="4">
        <v>300137</v>
      </c>
      <c r="C44" s="4" t="s">
        <v>57</v>
      </c>
      <c r="D44" s="77">
        <v>4605.54</v>
      </c>
      <c r="E44" s="5"/>
      <c r="F44" s="6">
        <f t="shared" si="0"/>
        <v>-4605.54</v>
      </c>
      <c r="G44" s="9" t="s">
        <v>173</v>
      </c>
      <c r="H44" s="7" t="s">
        <v>188</v>
      </c>
      <c r="I44" s="4">
        <v>2</v>
      </c>
      <c r="J44" s="19">
        <v>2</v>
      </c>
      <c r="K44" s="16">
        <v>43382</v>
      </c>
    </row>
    <row r="45" spans="1:11" x14ac:dyDescent="0.25">
      <c r="A45" s="15">
        <v>43399</v>
      </c>
      <c r="B45" s="4">
        <v>727220</v>
      </c>
      <c r="C45" s="4" t="s">
        <v>60</v>
      </c>
      <c r="D45" s="77"/>
      <c r="E45" s="77">
        <v>4605.54</v>
      </c>
      <c r="F45" s="6">
        <f t="shared" si="0"/>
        <v>0</v>
      </c>
      <c r="G45" s="9" t="s">
        <v>144</v>
      </c>
      <c r="H45" s="7"/>
      <c r="I45" s="4"/>
      <c r="J45" s="19"/>
      <c r="K45" s="16"/>
    </row>
    <row r="46" spans="1:11" x14ac:dyDescent="0.25">
      <c r="A46" s="15">
        <v>43402</v>
      </c>
      <c r="B46" s="4">
        <v>727220</v>
      </c>
      <c r="C46" s="4" t="s">
        <v>60</v>
      </c>
      <c r="D46" s="77"/>
      <c r="E46" s="77">
        <v>8596.34</v>
      </c>
      <c r="F46" s="6">
        <f t="shared" si="0"/>
        <v>8596.34</v>
      </c>
      <c r="G46" s="9" t="s">
        <v>144</v>
      </c>
      <c r="H46" s="7"/>
      <c r="I46" s="4"/>
      <c r="J46" s="19"/>
      <c r="K46" s="16"/>
    </row>
    <row r="47" spans="1:11" x14ac:dyDescent="0.25">
      <c r="A47" s="15">
        <v>43402</v>
      </c>
      <c r="B47" s="4">
        <v>342984</v>
      </c>
      <c r="C47" s="4" t="s">
        <v>47</v>
      </c>
      <c r="D47" s="77">
        <v>8596.34</v>
      </c>
      <c r="E47" s="5"/>
      <c r="F47" s="6">
        <f t="shared" si="0"/>
        <v>0</v>
      </c>
      <c r="G47" s="9" t="s">
        <v>150</v>
      </c>
      <c r="H47" s="7"/>
      <c r="I47" s="4"/>
      <c r="J47" s="19"/>
      <c r="K47" s="16"/>
    </row>
    <row r="48" spans="1:11" x14ac:dyDescent="0.25">
      <c r="A48" s="15">
        <v>43404</v>
      </c>
      <c r="B48" s="4">
        <v>20</v>
      </c>
      <c r="C48" s="4" t="s">
        <v>197</v>
      </c>
      <c r="D48" s="77">
        <v>36.5</v>
      </c>
      <c r="E48" s="5"/>
      <c r="F48" s="6">
        <f t="shared" si="0"/>
        <v>-36.5</v>
      </c>
      <c r="G48" s="9" t="s">
        <v>72</v>
      </c>
      <c r="H48" s="7"/>
      <c r="I48" s="4"/>
      <c r="J48" s="19"/>
      <c r="K48" s="16"/>
    </row>
    <row r="49" spans="1:11" x14ac:dyDescent="0.25">
      <c r="A49" s="15">
        <v>43404</v>
      </c>
      <c r="B49" s="4">
        <v>756</v>
      </c>
      <c r="C49" s="4" t="s">
        <v>37</v>
      </c>
      <c r="D49" s="77"/>
      <c r="E49" s="77">
        <v>4600.54</v>
      </c>
      <c r="F49" s="6">
        <f t="shared" si="0"/>
        <v>4564.04</v>
      </c>
      <c r="G49" s="9" t="s">
        <v>201</v>
      </c>
      <c r="H49" s="7"/>
      <c r="I49" s="4"/>
      <c r="J49" s="19"/>
      <c r="K49" s="16"/>
    </row>
    <row r="50" spans="1:11" x14ac:dyDescent="0.25">
      <c r="A50" s="15"/>
      <c r="B50" s="4"/>
      <c r="C50" s="4"/>
      <c r="D50" s="77"/>
      <c r="E50" s="5"/>
      <c r="F50" s="6"/>
      <c r="G50" s="9"/>
      <c r="H50" s="7"/>
      <c r="I50" s="4"/>
      <c r="J50" s="19"/>
      <c r="K50" s="16"/>
    </row>
    <row r="51" spans="1:11" ht="15.75" thickBot="1" x14ac:dyDescent="0.3">
      <c r="A51" s="152" t="s">
        <v>12</v>
      </c>
      <c r="B51" s="153"/>
      <c r="C51" s="21"/>
      <c r="D51" s="78">
        <f>SUM(D10:D50)</f>
        <v>486803.14999999997</v>
      </c>
      <c r="E51" s="40">
        <f>SUM(E10:E50)</f>
        <v>491367.19</v>
      </c>
      <c r="F51" s="22">
        <f>F9-D51+E51</f>
        <v>4564.0400000000373</v>
      </c>
      <c r="G51" s="10"/>
      <c r="H51" s="18"/>
      <c r="I51" s="17"/>
      <c r="J51" s="20"/>
      <c r="K51" s="25"/>
    </row>
    <row r="52" spans="1:11" x14ac:dyDescent="0.25">
      <c r="A52" s="38" t="s">
        <v>23</v>
      </c>
      <c r="B52" s="3"/>
      <c r="C52" s="3"/>
      <c r="D52" s="75"/>
      <c r="E52" s="3"/>
      <c r="F52" s="3"/>
      <c r="G52" s="3"/>
      <c r="H52" s="3"/>
      <c r="I52" s="3"/>
      <c r="J52" s="2"/>
      <c r="K52" s="24"/>
    </row>
    <row r="53" spans="1:11" x14ac:dyDescent="0.25">
      <c r="A53" s="38"/>
      <c r="B53" s="3"/>
      <c r="C53" s="3"/>
      <c r="D53" s="75"/>
      <c r="E53" s="3"/>
      <c r="F53" s="3"/>
      <c r="G53" s="3"/>
      <c r="H53" s="3"/>
      <c r="I53" s="3"/>
      <c r="J53" s="2"/>
      <c r="K53" s="24"/>
    </row>
    <row r="54" spans="1:11" x14ac:dyDescent="0.25">
      <c r="A54" s="38"/>
      <c r="B54" s="3"/>
      <c r="C54" s="3"/>
      <c r="D54" s="75"/>
      <c r="E54" s="3"/>
      <c r="F54" s="3"/>
      <c r="G54" s="3"/>
      <c r="H54" s="3"/>
      <c r="I54" s="3"/>
      <c r="J54" s="2"/>
      <c r="K54" s="24"/>
    </row>
    <row r="56" spans="1:11" ht="46.5" customHeight="1" x14ac:dyDescent="0.25">
      <c r="A56" s="149" t="s">
        <v>123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</row>
    <row r="57" spans="1:11" ht="18" customHeight="1" x14ac:dyDescent="0.25"/>
    <row r="58" spans="1:11" ht="18" customHeight="1" x14ac:dyDescent="0.3">
      <c r="A58" s="150" t="s">
        <v>193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</row>
    <row r="59" spans="1:11" x14ac:dyDescent="0.25">
      <c r="A59" s="3"/>
      <c r="B59" s="3"/>
      <c r="C59" s="3"/>
      <c r="D59" s="75"/>
      <c r="E59" s="3"/>
      <c r="F59" s="3"/>
      <c r="G59" s="3"/>
      <c r="H59" s="3"/>
      <c r="I59" s="3"/>
      <c r="J59" s="2"/>
      <c r="K59" s="24"/>
    </row>
    <row r="60" spans="1:11" x14ac:dyDescent="0.25">
      <c r="A60" s="154" t="s">
        <v>21</v>
      </c>
      <c r="B60" s="155"/>
      <c r="C60" s="155"/>
      <c r="D60" s="155"/>
      <c r="E60" s="156"/>
      <c r="F60" s="3"/>
      <c r="G60" s="157" t="s">
        <v>20</v>
      </c>
      <c r="H60" s="157"/>
      <c r="I60" s="157"/>
      <c r="J60" s="157"/>
      <c r="K60" s="24"/>
    </row>
    <row r="61" spans="1:11" x14ac:dyDescent="0.25">
      <c r="A61" s="28" t="s">
        <v>148</v>
      </c>
      <c r="B61" s="44"/>
      <c r="C61" s="44"/>
      <c r="D61" s="79"/>
      <c r="E61" s="33">
        <f t="shared" ref="E61:E97" si="1">SUMIF($G$8:$G$50,A61,$D$8:$D$50)</f>
        <v>249997.75</v>
      </c>
      <c r="F61" s="3"/>
      <c r="G61" s="62" t="s">
        <v>146</v>
      </c>
      <c r="H61" s="26"/>
      <c r="I61" s="158">
        <f>SUMIF($G$8:$G$50,G61,$E$8:$E$50)</f>
        <v>249997.75</v>
      </c>
      <c r="J61" s="159"/>
      <c r="K61" s="24"/>
    </row>
    <row r="62" spans="1:11" x14ac:dyDescent="0.25">
      <c r="A62" s="27" t="s">
        <v>173</v>
      </c>
      <c r="B62" s="63"/>
      <c r="C62" s="63"/>
      <c r="D62" s="80"/>
      <c r="E62" s="29">
        <f t="shared" si="1"/>
        <v>83821.42</v>
      </c>
      <c r="F62" s="3"/>
      <c r="G62" s="160" t="s">
        <v>144</v>
      </c>
      <c r="H62" s="161"/>
      <c r="I62" s="158">
        <f>SUMIF($G$8:$G$50,G62,$E$8:$E$50)</f>
        <v>236768.9</v>
      </c>
      <c r="J62" s="159"/>
      <c r="K62" s="24"/>
    </row>
    <row r="63" spans="1:11" x14ac:dyDescent="0.25">
      <c r="A63" s="27" t="s">
        <v>176</v>
      </c>
      <c r="B63" s="63"/>
      <c r="C63" s="63"/>
      <c r="D63" s="80"/>
      <c r="E63" s="29">
        <f t="shared" si="1"/>
        <v>0</v>
      </c>
      <c r="F63" s="3"/>
      <c r="G63" s="160" t="s">
        <v>121</v>
      </c>
      <c r="H63" s="161"/>
      <c r="I63" s="158">
        <f>SUMIF($G$8:$G$50,G63,$E$8:$E$50)</f>
        <v>0</v>
      </c>
      <c r="J63" s="159"/>
      <c r="K63" s="24"/>
    </row>
    <row r="64" spans="1:11" x14ac:dyDescent="0.25">
      <c r="A64" s="27" t="s">
        <v>174</v>
      </c>
      <c r="B64" s="63"/>
      <c r="C64" s="63"/>
      <c r="D64" s="80"/>
      <c r="E64" s="29">
        <f t="shared" si="1"/>
        <v>11452</v>
      </c>
      <c r="F64" s="3"/>
      <c r="G64" s="160" t="s">
        <v>201</v>
      </c>
      <c r="H64" s="161"/>
      <c r="I64" s="158">
        <f>SUMIF($G$8:$G$50,G64,$E$8:$E$50)</f>
        <v>4600.54</v>
      </c>
      <c r="J64" s="159"/>
      <c r="K64" s="24"/>
    </row>
    <row r="65" spans="1:11" x14ac:dyDescent="0.25">
      <c r="A65" s="27" t="s">
        <v>136</v>
      </c>
      <c r="B65" s="63"/>
      <c r="C65" s="63"/>
      <c r="D65" s="80"/>
      <c r="E65" s="29">
        <f t="shared" si="1"/>
        <v>0</v>
      </c>
      <c r="F65" s="3"/>
      <c r="G65" s="62"/>
      <c r="H65" s="26"/>
      <c r="I65" s="158">
        <f>SUMIF($G$8:$G$50,G65,$E$8:$E$50)</f>
        <v>0</v>
      </c>
      <c r="J65" s="159"/>
      <c r="K65" s="24"/>
    </row>
    <row r="66" spans="1:11" x14ac:dyDescent="0.25">
      <c r="A66" s="27" t="s">
        <v>25</v>
      </c>
      <c r="B66" s="63"/>
      <c r="C66" s="63"/>
      <c r="D66" s="80"/>
      <c r="E66" s="29">
        <f t="shared" si="1"/>
        <v>0</v>
      </c>
      <c r="F66" s="3"/>
      <c r="G66" s="47" t="s">
        <v>22</v>
      </c>
      <c r="H66" s="48"/>
      <c r="I66" s="164">
        <f>SUM(I61:J65)</f>
        <v>491367.19</v>
      </c>
      <c r="J66" s="165"/>
      <c r="K66" s="61">
        <f>E51-I66</f>
        <v>0</v>
      </c>
    </row>
    <row r="67" spans="1:11" x14ac:dyDescent="0.25">
      <c r="A67" s="27" t="s">
        <v>147</v>
      </c>
      <c r="B67" s="63"/>
      <c r="C67" s="63"/>
      <c r="D67" s="80"/>
      <c r="E67" s="29">
        <f t="shared" si="1"/>
        <v>92184.42</v>
      </c>
      <c r="F67" s="3"/>
      <c r="G67" s="70"/>
      <c r="H67" s="45"/>
      <c r="I67" s="69"/>
      <c r="J67" s="71"/>
      <c r="K67" s="24"/>
    </row>
    <row r="68" spans="1:11" x14ac:dyDescent="0.25">
      <c r="A68" s="27" t="s">
        <v>199</v>
      </c>
      <c r="B68" s="63"/>
      <c r="C68" s="63"/>
      <c r="D68" s="80"/>
      <c r="E68" s="29">
        <f t="shared" si="1"/>
        <v>87</v>
      </c>
      <c r="F68" s="3"/>
      <c r="G68" s="36" t="s">
        <v>64</v>
      </c>
      <c r="H68" s="37"/>
      <c r="I68" s="66"/>
      <c r="J68" s="67"/>
    </row>
    <row r="69" spans="1:11" x14ac:dyDescent="0.25">
      <c r="A69" s="27" t="s">
        <v>29</v>
      </c>
      <c r="B69" s="63"/>
      <c r="C69" s="63"/>
      <c r="D69" s="80"/>
      <c r="E69" s="29">
        <f t="shared" si="1"/>
        <v>9319.9500000000007</v>
      </c>
      <c r="F69" s="3"/>
      <c r="G69" s="96" t="s">
        <v>19</v>
      </c>
      <c r="H69" s="97"/>
      <c r="I69" s="158">
        <f>'CEF Setembro 2018'!I66:J66</f>
        <v>169130.86999999997</v>
      </c>
      <c r="J69" s="159"/>
    </row>
    <row r="70" spans="1:11" x14ac:dyDescent="0.25">
      <c r="A70" s="27" t="s">
        <v>31</v>
      </c>
      <c r="B70" s="63"/>
      <c r="C70" s="63"/>
      <c r="D70" s="80"/>
      <c r="E70" s="29">
        <f t="shared" si="1"/>
        <v>3691.32</v>
      </c>
      <c r="F70" s="3"/>
      <c r="G70" s="27" t="s">
        <v>148</v>
      </c>
      <c r="H70" s="97"/>
      <c r="I70" s="158">
        <f>SUMIF($G$8:$G$50,G70,$D$8:$D$50)</f>
        <v>249997.75</v>
      </c>
      <c r="J70" s="159"/>
    </row>
    <row r="71" spans="1:11" x14ac:dyDescent="0.25">
      <c r="A71" s="27" t="s">
        <v>198</v>
      </c>
      <c r="B71" s="63"/>
      <c r="C71" s="63"/>
      <c r="D71" s="80"/>
      <c r="E71" s="29">
        <f t="shared" si="1"/>
        <v>1614.5900000000001</v>
      </c>
      <c r="F71" s="3"/>
      <c r="G71" s="160" t="s">
        <v>144</v>
      </c>
      <c r="H71" s="161"/>
      <c r="I71" s="158">
        <f>-SUMIF($G$8:$G$50,G71,$E$8:$E$50)</f>
        <v>-236768.9</v>
      </c>
      <c r="J71" s="159"/>
    </row>
    <row r="72" spans="1:11" x14ac:dyDescent="0.25">
      <c r="A72" s="27" t="s">
        <v>28</v>
      </c>
      <c r="B72" s="63"/>
      <c r="C72" s="63"/>
      <c r="D72" s="80"/>
      <c r="E72" s="29">
        <f t="shared" si="1"/>
        <v>0</v>
      </c>
      <c r="F72" s="3"/>
      <c r="G72" s="96" t="s">
        <v>30</v>
      </c>
      <c r="H72" s="97"/>
      <c r="I72" s="158">
        <v>1005.42</v>
      </c>
      <c r="J72" s="159"/>
    </row>
    <row r="73" spans="1:11" x14ac:dyDescent="0.25">
      <c r="A73" s="27" t="s">
        <v>149</v>
      </c>
      <c r="B73" s="63"/>
      <c r="C73" s="63"/>
      <c r="D73" s="80"/>
      <c r="E73" s="29">
        <f t="shared" si="1"/>
        <v>0</v>
      </c>
      <c r="F73" s="3"/>
      <c r="G73" s="30"/>
      <c r="H73" s="31"/>
      <c r="I73" s="162"/>
      <c r="J73" s="163"/>
    </row>
    <row r="74" spans="1:11" x14ac:dyDescent="0.25">
      <c r="A74" s="27" t="s">
        <v>200</v>
      </c>
      <c r="B74" s="63"/>
      <c r="C74" s="63"/>
      <c r="D74" s="80"/>
      <c r="E74" s="29">
        <f t="shared" si="1"/>
        <v>4605.54</v>
      </c>
      <c r="F74" s="3"/>
      <c r="G74" s="32" t="s">
        <v>18</v>
      </c>
      <c r="H74" s="31"/>
      <c r="I74" s="176">
        <f>SUM(I69:J72)</f>
        <v>183365.14</v>
      </c>
      <c r="J74" s="177"/>
    </row>
    <row r="75" spans="1:11" x14ac:dyDescent="0.25">
      <c r="A75" s="27" t="s">
        <v>150</v>
      </c>
      <c r="B75" s="63"/>
      <c r="C75" s="63"/>
      <c r="D75" s="80"/>
      <c r="E75" s="29">
        <f t="shared" si="1"/>
        <v>8596.34</v>
      </c>
      <c r="F75" s="3"/>
      <c r="G75" s="49"/>
      <c r="H75" s="41"/>
      <c r="I75" s="41"/>
      <c r="J75" s="98"/>
      <c r="K75" s="24"/>
    </row>
    <row r="76" spans="1:11" x14ac:dyDescent="0.25">
      <c r="A76" s="27" t="s">
        <v>49</v>
      </c>
      <c r="B76" s="63"/>
      <c r="C76" s="63"/>
      <c r="D76" s="80"/>
      <c r="E76" s="29">
        <f t="shared" si="1"/>
        <v>0</v>
      </c>
      <c r="F76" s="3"/>
      <c r="G76" s="53" t="s">
        <v>62</v>
      </c>
      <c r="H76" s="54"/>
      <c r="I76" s="178"/>
      <c r="J76" s="179"/>
      <c r="K76" s="24"/>
    </row>
    <row r="77" spans="1:11" x14ac:dyDescent="0.25">
      <c r="A77" s="27" t="s">
        <v>175</v>
      </c>
      <c r="B77" s="63"/>
      <c r="C77" s="63"/>
      <c r="D77" s="80"/>
      <c r="E77" s="29">
        <f t="shared" si="1"/>
        <v>16818.400000000001</v>
      </c>
      <c r="F77" s="3"/>
      <c r="G77" s="57" t="s">
        <v>19</v>
      </c>
      <c r="H77" s="58"/>
      <c r="I77" s="170">
        <f>'CEF Setembro 2018'!I73:J73</f>
        <v>0</v>
      </c>
      <c r="J77" s="171"/>
      <c r="K77" s="24"/>
    </row>
    <row r="78" spans="1:11" x14ac:dyDescent="0.25">
      <c r="A78" s="27" t="s">
        <v>43</v>
      </c>
      <c r="B78" s="63"/>
      <c r="C78" s="63"/>
      <c r="D78" s="80"/>
      <c r="E78" s="29">
        <f t="shared" si="1"/>
        <v>2126.92</v>
      </c>
      <c r="F78" s="3"/>
      <c r="G78" s="27" t="s">
        <v>48</v>
      </c>
      <c r="H78" s="97"/>
      <c r="I78" s="158">
        <f>SUMIF($G$8:$G$50,G78,$E$8:$E$50)</f>
        <v>0</v>
      </c>
      <c r="J78" s="159"/>
      <c r="K78" s="24"/>
    </row>
    <row r="79" spans="1:11" x14ac:dyDescent="0.25">
      <c r="A79" s="27" t="s">
        <v>178</v>
      </c>
      <c r="B79" s="63"/>
      <c r="C79" s="63"/>
      <c r="D79" s="80"/>
      <c r="E79" s="29">
        <f t="shared" si="1"/>
        <v>0</v>
      </c>
      <c r="F79" s="3"/>
      <c r="G79" s="96" t="s">
        <v>14</v>
      </c>
      <c r="H79" s="97"/>
      <c r="I79" s="158">
        <f>-SUMIF($G$8:$G$50,G79,$D$8:$D$50)</f>
        <v>0</v>
      </c>
      <c r="J79" s="159"/>
      <c r="K79" s="24"/>
    </row>
    <row r="80" spans="1:11" x14ac:dyDescent="0.25">
      <c r="A80" s="27" t="s">
        <v>145</v>
      </c>
      <c r="B80" s="63"/>
      <c r="C80" s="63"/>
      <c r="D80" s="80"/>
      <c r="E80" s="29">
        <f t="shared" si="1"/>
        <v>0</v>
      </c>
      <c r="F80" s="3"/>
      <c r="G80" s="30"/>
      <c r="H80" s="31"/>
      <c r="I80" s="162"/>
      <c r="J80" s="163"/>
      <c r="K80" s="24"/>
    </row>
    <row r="81" spans="1:13" x14ac:dyDescent="0.25">
      <c r="A81" s="27" t="s">
        <v>34</v>
      </c>
      <c r="B81" s="63"/>
      <c r="C81" s="63"/>
      <c r="D81" s="80"/>
      <c r="E81" s="29">
        <f t="shared" si="1"/>
        <v>2352</v>
      </c>
      <c r="F81" s="3"/>
      <c r="G81" s="32" t="s">
        <v>17</v>
      </c>
      <c r="H81" s="31"/>
      <c r="I81" s="164">
        <f>SUM(I77:J80)</f>
        <v>0</v>
      </c>
      <c r="J81" s="165"/>
      <c r="K81" s="24"/>
    </row>
    <row r="82" spans="1:13" x14ac:dyDescent="0.25">
      <c r="A82" s="27" t="s">
        <v>177</v>
      </c>
      <c r="B82" s="63"/>
      <c r="C82" s="63"/>
      <c r="D82" s="80"/>
      <c r="E82" s="29">
        <f t="shared" si="1"/>
        <v>0</v>
      </c>
      <c r="F82" s="3"/>
      <c r="G82" s="49"/>
      <c r="H82" s="41"/>
      <c r="I82" s="41"/>
      <c r="J82" s="98"/>
      <c r="K82" s="24"/>
    </row>
    <row r="83" spans="1:13" x14ac:dyDescent="0.25">
      <c r="A83" s="27" t="s">
        <v>72</v>
      </c>
      <c r="B83" s="63"/>
      <c r="C83" s="63"/>
      <c r="D83" s="80"/>
      <c r="E83" s="29">
        <f t="shared" si="1"/>
        <v>135.5</v>
      </c>
      <c r="F83" s="3"/>
      <c r="G83" s="36" t="s">
        <v>16</v>
      </c>
      <c r="H83" s="37"/>
      <c r="I83" s="66"/>
      <c r="J83" s="67"/>
      <c r="K83" s="24"/>
    </row>
    <row r="84" spans="1:13" x14ac:dyDescent="0.25">
      <c r="A84" s="27" t="s">
        <v>120</v>
      </c>
      <c r="B84" s="63"/>
      <c r="C84" s="63"/>
      <c r="D84" s="80"/>
      <c r="E84" s="29">
        <f t="shared" si="1"/>
        <v>0</v>
      </c>
      <c r="F84" s="3"/>
      <c r="G84" s="96" t="s">
        <v>19</v>
      </c>
      <c r="H84" s="97"/>
      <c r="I84" s="172">
        <f>'CEF Setembro 2018'!I80:J80</f>
        <v>16000</v>
      </c>
      <c r="J84" s="173"/>
      <c r="K84" s="24"/>
    </row>
    <row r="85" spans="1:13" x14ac:dyDescent="0.25">
      <c r="A85" s="27"/>
      <c r="B85" s="63"/>
      <c r="C85" s="63"/>
      <c r="D85" s="80"/>
      <c r="E85" s="29">
        <f t="shared" si="1"/>
        <v>0</v>
      </c>
      <c r="F85" s="3"/>
      <c r="G85" s="96" t="s">
        <v>42</v>
      </c>
      <c r="H85" s="97"/>
      <c r="I85" s="174">
        <f>249997.75+16000</f>
        <v>265997.75</v>
      </c>
      <c r="J85" s="175"/>
      <c r="K85" s="24"/>
    </row>
    <row r="86" spans="1:13" x14ac:dyDescent="0.25">
      <c r="A86" s="27"/>
      <c r="B86" s="63"/>
      <c r="C86" s="63"/>
      <c r="D86" s="80"/>
      <c r="E86" s="29">
        <f t="shared" si="1"/>
        <v>0</v>
      </c>
      <c r="F86" s="3"/>
      <c r="G86" s="96" t="s">
        <v>146</v>
      </c>
      <c r="H86" s="97"/>
      <c r="I86" s="158">
        <f>-SUMIF($G$8:$G$50,G86,$E$8:$E$50)</f>
        <v>-249997.75</v>
      </c>
      <c r="J86" s="159"/>
      <c r="K86" s="24"/>
    </row>
    <row r="87" spans="1:13" x14ac:dyDescent="0.25">
      <c r="A87" s="27"/>
      <c r="B87" s="63"/>
      <c r="C87" s="63"/>
      <c r="D87" s="80"/>
      <c r="E87" s="29">
        <f t="shared" si="1"/>
        <v>0</v>
      </c>
      <c r="F87" s="3"/>
      <c r="G87" s="30"/>
      <c r="H87" s="31"/>
      <c r="I87" s="168"/>
      <c r="J87" s="169"/>
      <c r="K87" s="24"/>
    </row>
    <row r="88" spans="1:13" x14ac:dyDescent="0.25">
      <c r="A88" s="27"/>
      <c r="B88" s="63"/>
      <c r="C88" s="63"/>
      <c r="D88" s="80"/>
      <c r="E88" s="29">
        <f t="shared" si="1"/>
        <v>0</v>
      </c>
      <c r="F88" s="3"/>
      <c r="G88" s="32" t="s">
        <v>18</v>
      </c>
      <c r="H88" s="31"/>
      <c r="I88" s="176">
        <f>SUM(I84:J87)</f>
        <v>32000</v>
      </c>
      <c r="J88" s="177"/>
      <c r="K88" s="24"/>
      <c r="M88" s="39"/>
    </row>
    <row r="89" spans="1:13" x14ac:dyDescent="0.25">
      <c r="A89" s="27"/>
      <c r="B89" s="63"/>
      <c r="C89" s="63"/>
      <c r="D89" s="80"/>
      <c r="E89" s="29">
        <f t="shared" si="1"/>
        <v>0</v>
      </c>
      <c r="F89" s="3"/>
      <c r="G89" s="27"/>
      <c r="H89" s="26"/>
      <c r="I89" s="26"/>
      <c r="J89" s="42"/>
      <c r="K89" s="24"/>
    </row>
    <row r="90" spans="1:13" x14ac:dyDescent="0.25">
      <c r="A90" s="27"/>
      <c r="B90" s="63"/>
      <c r="C90" s="63"/>
      <c r="D90" s="80"/>
      <c r="E90" s="29">
        <f t="shared" si="1"/>
        <v>0</v>
      </c>
      <c r="F90" s="3"/>
      <c r="G90" s="53" t="s">
        <v>39</v>
      </c>
      <c r="H90" s="54"/>
      <c r="I90" s="54"/>
      <c r="J90" s="55"/>
      <c r="K90" s="24"/>
    </row>
    <row r="91" spans="1:13" x14ac:dyDescent="0.25">
      <c r="A91" s="62"/>
      <c r="B91" s="63"/>
      <c r="C91" s="63"/>
      <c r="D91" s="80"/>
      <c r="E91" s="29">
        <f t="shared" si="1"/>
        <v>0</v>
      </c>
      <c r="F91" s="3"/>
      <c r="G91" s="28" t="s">
        <v>40</v>
      </c>
      <c r="H91" s="34"/>
      <c r="I91" s="170">
        <f>'CEF Setembro 2018'!I87:J87</f>
        <v>16818.400000000005</v>
      </c>
      <c r="J91" s="171"/>
      <c r="K91" s="24"/>
    </row>
    <row r="92" spans="1:13" x14ac:dyDescent="0.25">
      <c r="A92" s="27"/>
      <c r="B92" s="63"/>
      <c r="C92" s="63"/>
      <c r="D92" s="80"/>
      <c r="E92" s="29">
        <f t="shared" si="1"/>
        <v>0</v>
      </c>
      <c r="F92" s="3"/>
      <c r="G92" s="27" t="s">
        <v>194</v>
      </c>
      <c r="H92" s="41"/>
      <c r="I92" s="158">
        <v>17609.27</v>
      </c>
      <c r="J92" s="159"/>
      <c r="K92" s="24"/>
    </row>
    <row r="93" spans="1:13" x14ac:dyDescent="0.25">
      <c r="A93" s="27"/>
      <c r="B93" s="63"/>
      <c r="C93" s="63"/>
      <c r="D93" s="80"/>
      <c r="E93" s="29">
        <f t="shared" si="1"/>
        <v>0</v>
      </c>
      <c r="F93" s="3"/>
      <c r="G93" s="27"/>
      <c r="H93" s="56"/>
      <c r="I93" s="158"/>
      <c r="J93" s="159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59" t="s">
        <v>175</v>
      </c>
      <c r="H94" s="60"/>
      <c r="I94" s="168">
        <f>-SUMIF($G$8:$G$50,G94,$D$8:$D$50)</f>
        <v>-16818.400000000001</v>
      </c>
      <c r="J94" s="169"/>
      <c r="K94" s="24"/>
    </row>
    <row r="95" spans="1:13" x14ac:dyDescent="0.25">
      <c r="A95" s="62"/>
      <c r="B95" s="63"/>
      <c r="C95" s="63"/>
      <c r="D95" s="80"/>
      <c r="E95" s="29">
        <f t="shared" si="1"/>
        <v>0</v>
      </c>
      <c r="F95" s="3"/>
      <c r="G95" s="47" t="s">
        <v>17</v>
      </c>
      <c r="H95" s="48"/>
      <c r="I95" s="164">
        <f>SUM(I91:J94)</f>
        <v>17609.270000000004</v>
      </c>
      <c r="J95" s="165"/>
      <c r="K95" s="24"/>
    </row>
    <row r="96" spans="1:13" x14ac:dyDescent="0.25">
      <c r="A96" s="27"/>
      <c r="B96" s="63"/>
      <c r="C96" s="63"/>
      <c r="D96" s="80"/>
      <c r="E96" s="29">
        <f t="shared" si="1"/>
        <v>0</v>
      </c>
      <c r="F96" s="3"/>
      <c r="G96" s="49"/>
      <c r="H96" s="41"/>
      <c r="I96" s="41"/>
      <c r="J96" s="98"/>
      <c r="K96" s="24"/>
    </row>
    <row r="97" spans="1:11" x14ac:dyDescent="0.25">
      <c r="A97" s="27"/>
      <c r="B97" s="63"/>
      <c r="C97" s="63"/>
      <c r="D97" s="80"/>
      <c r="E97" s="29">
        <f t="shared" si="1"/>
        <v>0</v>
      </c>
      <c r="F97" s="3"/>
      <c r="G97" s="50" t="s">
        <v>41</v>
      </c>
      <c r="H97" s="51"/>
      <c r="I97" s="51"/>
      <c r="J97" s="52"/>
      <c r="K97" s="24"/>
    </row>
    <row r="98" spans="1:11" x14ac:dyDescent="0.25">
      <c r="A98" s="30"/>
      <c r="B98" s="85"/>
      <c r="C98" s="85"/>
      <c r="D98" s="86"/>
      <c r="E98" s="87"/>
      <c r="F98" s="3"/>
      <c r="G98" s="96" t="s">
        <v>140</v>
      </c>
      <c r="H98" s="97"/>
      <c r="I98" s="174">
        <f>'CEF Setembro 2018'!I94:J94</f>
        <v>57586.930000000008</v>
      </c>
      <c r="J98" s="175"/>
      <c r="K98" s="24"/>
    </row>
    <row r="99" spans="1:11" x14ac:dyDescent="0.25">
      <c r="A99" s="166" t="s">
        <v>22</v>
      </c>
      <c r="B99" s="167"/>
      <c r="C99" s="167"/>
      <c r="D99" s="81"/>
      <c r="E99" s="35">
        <f>SUM(E61:E97)</f>
        <v>486803.15</v>
      </c>
      <c r="F99" s="3"/>
      <c r="G99" s="27" t="s">
        <v>195</v>
      </c>
      <c r="H99" s="97"/>
      <c r="I99" s="174">
        <v>29808.79</v>
      </c>
      <c r="J99" s="175"/>
      <c r="K99" s="24"/>
    </row>
    <row r="100" spans="1:11" x14ac:dyDescent="0.25">
      <c r="F100" s="3"/>
      <c r="G100" s="96"/>
      <c r="H100" s="97"/>
      <c r="I100" s="174"/>
      <c r="J100" s="175"/>
      <c r="K100" s="24"/>
    </row>
    <row r="101" spans="1:11" x14ac:dyDescent="0.25">
      <c r="E101" s="46">
        <f>D51-E99</f>
        <v>0</v>
      </c>
      <c r="F101" s="3"/>
      <c r="G101" s="27"/>
      <c r="H101" s="41"/>
      <c r="I101" s="182"/>
      <c r="J101" s="183"/>
      <c r="K101" s="24"/>
    </row>
    <row r="102" spans="1:11" x14ac:dyDescent="0.25">
      <c r="F102" s="3"/>
      <c r="G102" s="89" t="s">
        <v>18</v>
      </c>
      <c r="H102" s="88"/>
      <c r="I102" s="164">
        <f>SUM(I98:J101)</f>
        <v>87395.72</v>
      </c>
      <c r="J102" s="165"/>
      <c r="K102" s="24"/>
    </row>
    <row r="103" spans="1:11" x14ac:dyDescent="0.25">
      <c r="A103" s="27"/>
      <c r="B103" s="63"/>
      <c r="C103" s="63"/>
      <c r="D103" s="80"/>
      <c r="K103" s="24"/>
    </row>
    <row r="104" spans="1:11" x14ac:dyDescent="0.25">
      <c r="A104" s="27"/>
      <c r="B104" s="63"/>
      <c r="C104" s="63"/>
      <c r="D104" s="80"/>
      <c r="G104" s="45"/>
      <c r="H104" s="45"/>
      <c r="I104" s="69"/>
      <c r="J104" s="69"/>
      <c r="K104" s="24"/>
    </row>
    <row r="105" spans="1:11" x14ac:dyDescent="0.25">
      <c r="D105" s="72"/>
      <c r="F105" s="3"/>
      <c r="G105" s="45"/>
      <c r="H105" s="45"/>
      <c r="I105" s="69"/>
      <c r="J105" s="69"/>
      <c r="K105" s="24"/>
    </row>
    <row r="107" spans="1:11" x14ac:dyDescent="0.25">
      <c r="E107" s="46"/>
    </row>
    <row r="108" spans="1:11" x14ac:dyDescent="0.25">
      <c r="E108" s="46"/>
    </row>
    <row r="111" spans="1:11" x14ac:dyDescent="0.25">
      <c r="E111" s="46"/>
    </row>
  </sheetData>
  <sortState xmlns:xlrd2="http://schemas.microsoft.com/office/spreadsheetml/2017/richdata2" ref="A61:E84">
    <sortCondition ref="A61"/>
  </sortState>
  <mergeCells count="47">
    <mergeCell ref="A56:K56"/>
    <mergeCell ref="A2:K2"/>
    <mergeCell ref="A4:K4"/>
    <mergeCell ref="A6:F6"/>
    <mergeCell ref="G6:K6"/>
    <mergeCell ref="A51:B51"/>
    <mergeCell ref="I66:J66"/>
    <mergeCell ref="A58:K58"/>
    <mergeCell ref="A60:E60"/>
    <mergeCell ref="G60:J60"/>
    <mergeCell ref="I61:J61"/>
    <mergeCell ref="G62:H62"/>
    <mergeCell ref="I62:J62"/>
    <mergeCell ref="G63:H63"/>
    <mergeCell ref="I63:J63"/>
    <mergeCell ref="G64:H64"/>
    <mergeCell ref="I64:J64"/>
    <mergeCell ref="I65:J65"/>
    <mergeCell ref="I80:J80"/>
    <mergeCell ref="I69:J69"/>
    <mergeCell ref="I70:J70"/>
    <mergeCell ref="G71:H71"/>
    <mergeCell ref="I71:J71"/>
    <mergeCell ref="I72:J72"/>
    <mergeCell ref="I73:J73"/>
    <mergeCell ref="I74:J74"/>
    <mergeCell ref="I76:J76"/>
    <mergeCell ref="I77:J77"/>
    <mergeCell ref="I78:J78"/>
    <mergeCell ref="I79:J79"/>
    <mergeCell ref="I98:J98"/>
    <mergeCell ref="I81:J81"/>
    <mergeCell ref="I84:J84"/>
    <mergeCell ref="I85:J85"/>
    <mergeCell ref="I86:J86"/>
    <mergeCell ref="I87:J87"/>
    <mergeCell ref="I88:J88"/>
    <mergeCell ref="I91:J91"/>
    <mergeCell ref="I92:J92"/>
    <mergeCell ref="I93:J93"/>
    <mergeCell ref="I94:J94"/>
    <mergeCell ref="I95:J95"/>
    <mergeCell ref="A99:C99"/>
    <mergeCell ref="I99:J99"/>
    <mergeCell ref="I100:J100"/>
    <mergeCell ref="I101:J101"/>
    <mergeCell ref="I102:J10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21"/>
  <sheetViews>
    <sheetView topLeftCell="A82" workbookViewId="0">
      <selection activeCell="F10" sqref="F10"/>
    </sheetView>
  </sheetViews>
  <sheetFormatPr defaultRowHeight="15" x14ac:dyDescent="0.25"/>
  <cols>
    <col min="1" max="1" width="10.42578125" style="72" bestFit="1" customWidth="1"/>
    <col min="2" max="2" width="11.42578125" style="72" bestFit="1" customWidth="1"/>
    <col min="3" max="3" width="41.140625" style="72" bestFit="1" customWidth="1"/>
    <col min="4" max="4" width="12.42578125" style="74" bestFit="1" customWidth="1"/>
    <col min="5" max="5" width="13.28515625" style="72" bestFit="1" customWidth="1"/>
    <col min="6" max="6" width="12.42578125" style="72" bestFit="1" customWidth="1"/>
    <col min="7" max="7" width="45.140625" style="72" bestFit="1" customWidth="1"/>
    <col min="8" max="8" width="47" style="72" bestFit="1" customWidth="1"/>
    <col min="9" max="9" width="10" style="72" bestFit="1" customWidth="1"/>
    <col min="10" max="10" width="4.7109375" style="1" bestFit="1" customWidth="1"/>
    <col min="11" max="11" width="11" style="73" bestFit="1" customWidth="1"/>
    <col min="12" max="12" width="9.140625" style="72"/>
    <col min="13" max="13" width="13.28515625" style="72" bestFit="1" customWidth="1"/>
    <col min="14" max="16384" width="9.140625" style="72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206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Outubro 2018'!F51</f>
        <v>4564.0400000000373</v>
      </c>
      <c r="G9" s="9"/>
      <c r="H9" s="7"/>
      <c r="I9" s="4"/>
      <c r="J9" s="19"/>
      <c r="K9" s="16"/>
    </row>
    <row r="10" spans="1:11" x14ac:dyDescent="0.25">
      <c r="A10" s="15">
        <v>43405</v>
      </c>
      <c r="B10" s="4">
        <v>480720</v>
      </c>
      <c r="C10" s="4" t="s">
        <v>52</v>
      </c>
      <c r="D10" s="77">
        <v>64.72</v>
      </c>
      <c r="E10" s="5"/>
      <c r="F10" s="6">
        <f t="shared" ref="F10:F59" si="0">F9-D10+E10</f>
        <v>4499.320000000037</v>
      </c>
      <c r="G10" s="9" t="s">
        <v>211</v>
      </c>
      <c r="H10" s="7" t="s">
        <v>215</v>
      </c>
      <c r="I10" s="4">
        <v>158139</v>
      </c>
      <c r="J10" s="19">
        <v>1</v>
      </c>
      <c r="K10" s="16">
        <v>43377</v>
      </c>
    </row>
    <row r="11" spans="1:11" x14ac:dyDescent="0.25">
      <c r="A11" s="15">
        <v>43405</v>
      </c>
      <c r="B11" s="4">
        <v>727220</v>
      </c>
      <c r="C11" s="4" t="s">
        <v>60</v>
      </c>
      <c r="D11" s="77"/>
      <c r="E11" s="77">
        <v>6400.68</v>
      </c>
      <c r="F11" s="6">
        <f t="shared" si="0"/>
        <v>10900.000000000036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43405</v>
      </c>
      <c r="B12" s="4">
        <v>480267</v>
      </c>
      <c r="C12" s="4" t="s">
        <v>52</v>
      </c>
      <c r="D12" s="77">
        <v>10900</v>
      </c>
      <c r="E12" s="5"/>
      <c r="F12" s="6">
        <f t="shared" si="0"/>
        <v>3.637978807091713E-11</v>
      </c>
      <c r="G12" s="9" t="s">
        <v>174</v>
      </c>
      <c r="H12" s="7" t="s">
        <v>45</v>
      </c>
      <c r="I12" s="4">
        <v>167178</v>
      </c>
      <c r="J12" s="19">
        <v>8</v>
      </c>
      <c r="K12" s="16">
        <v>43411</v>
      </c>
    </row>
    <row r="13" spans="1:11" x14ac:dyDescent="0.25">
      <c r="A13" s="15">
        <v>43409</v>
      </c>
      <c r="B13" s="4">
        <v>145443</v>
      </c>
      <c r="C13" s="4" t="s">
        <v>55</v>
      </c>
      <c r="D13" s="77">
        <v>817.2</v>
      </c>
      <c r="E13" s="5"/>
      <c r="F13" s="6">
        <f t="shared" si="0"/>
        <v>-817.19999999996367</v>
      </c>
      <c r="G13" s="9" t="s">
        <v>211</v>
      </c>
      <c r="H13" s="7" t="s">
        <v>216</v>
      </c>
      <c r="I13" s="4">
        <v>20547</v>
      </c>
      <c r="J13" s="19">
        <v>1</v>
      </c>
      <c r="K13" s="16">
        <v>43378</v>
      </c>
    </row>
    <row r="14" spans="1:11" x14ac:dyDescent="0.25">
      <c r="A14" s="15">
        <v>43409</v>
      </c>
      <c r="B14" s="4">
        <v>102018</v>
      </c>
      <c r="C14" s="4" t="s">
        <v>187</v>
      </c>
      <c r="D14" s="77">
        <v>99</v>
      </c>
      <c r="E14" s="5"/>
      <c r="F14" s="6">
        <f t="shared" si="0"/>
        <v>-916.19999999996367</v>
      </c>
      <c r="G14" s="9" t="s">
        <v>72</v>
      </c>
      <c r="H14" s="7"/>
      <c r="I14" s="4"/>
      <c r="J14" s="19"/>
      <c r="K14" s="16"/>
    </row>
    <row r="15" spans="1:11" s="99" customFormat="1" x14ac:dyDescent="0.25">
      <c r="A15" s="15">
        <v>43409</v>
      </c>
      <c r="B15" s="4">
        <v>727220</v>
      </c>
      <c r="C15" s="4" t="s">
        <v>60</v>
      </c>
      <c r="D15" s="77"/>
      <c r="E15" s="77">
        <v>1013.7</v>
      </c>
      <c r="F15" s="6">
        <f t="shared" si="0"/>
        <v>97.50000000003638</v>
      </c>
      <c r="G15" s="9" t="s">
        <v>144</v>
      </c>
      <c r="H15" s="7"/>
      <c r="I15" s="4"/>
      <c r="J15" s="19"/>
      <c r="K15" s="16"/>
    </row>
    <row r="16" spans="1:11" s="99" customFormat="1" x14ac:dyDescent="0.25">
      <c r="A16" s="15">
        <v>43409</v>
      </c>
      <c r="B16" s="4">
        <v>14494</v>
      </c>
      <c r="C16" s="4" t="s">
        <v>52</v>
      </c>
      <c r="D16" s="77">
        <v>97.5</v>
      </c>
      <c r="E16" s="5"/>
      <c r="F16" s="6">
        <f t="shared" si="0"/>
        <v>3.637978807091713E-11</v>
      </c>
      <c r="G16" s="9" t="s">
        <v>211</v>
      </c>
      <c r="H16" s="7" t="s">
        <v>217</v>
      </c>
      <c r="I16" s="4">
        <v>181683</v>
      </c>
      <c r="J16" s="19">
        <v>1</v>
      </c>
      <c r="K16" s="16">
        <v>43378</v>
      </c>
    </row>
    <row r="17" spans="1:11" s="99" customFormat="1" x14ac:dyDescent="0.25">
      <c r="A17" s="15">
        <v>43410</v>
      </c>
      <c r="B17" s="4">
        <v>1</v>
      </c>
      <c r="C17" s="4" t="s">
        <v>37</v>
      </c>
      <c r="D17" s="77"/>
      <c r="E17" s="77">
        <v>87318.02</v>
      </c>
      <c r="F17" s="6">
        <f t="shared" si="0"/>
        <v>87318.020000000048</v>
      </c>
      <c r="G17" s="9" t="s">
        <v>146</v>
      </c>
      <c r="H17" s="7"/>
      <c r="I17" s="4"/>
      <c r="J17" s="19"/>
      <c r="K17" s="16"/>
    </row>
    <row r="18" spans="1:11" s="99" customFormat="1" x14ac:dyDescent="0.25">
      <c r="A18" s="15">
        <v>43410</v>
      </c>
      <c r="B18" s="4">
        <v>1</v>
      </c>
      <c r="C18" s="4" t="s">
        <v>37</v>
      </c>
      <c r="D18" s="77"/>
      <c r="E18" s="77">
        <v>162679.73000000001</v>
      </c>
      <c r="F18" s="6">
        <f t="shared" si="0"/>
        <v>249997.75000000006</v>
      </c>
      <c r="G18" s="9" t="s">
        <v>146</v>
      </c>
      <c r="H18" s="7"/>
      <c r="I18" s="4"/>
      <c r="J18" s="19"/>
      <c r="K18" s="16"/>
    </row>
    <row r="19" spans="1:11" s="99" customFormat="1" x14ac:dyDescent="0.25">
      <c r="A19" s="15">
        <v>43411</v>
      </c>
      <c r="B19" s="4">
        <v>309379</v>
      </c>
      <c r="C19" s="4" t="s">
        <v>171</v>
      </c>
      <c r="D19" s="77">
        <v>92047.400000000009</v>
      </c>
      <c r="E19" s="5"/>
      <c r="F19" s="6">
        <f t="shared" si="0"/>
        <v>157950.35000000003</v>
      </c>
      <c r="G19" s="9" t="s">
        <v>147</v>
      </c>
      <c r="H19" s="7"/>
      <c r="I19" s="4"/>
      <c r="J19" s="19"/>
      <c r="K19" s="16"/>
    </row>
    <row r="20" spans="1:11" s="99" customFormat="1" x14ac:dyDescent="0.25">
      <c r="A20" s="15">
        <v>43412</v>
      </c>
      <c r="B20" s="4">
        <v>444898</v>
      </c>
      <c r="C20" s="4" t="s">
        <v>58</v>
      </c>
      <c r="D20" s="77">
        <v>157950.35</v>
      </c>
      <c r="E20" s="5"/>
      <c r="F20" s="6">
        <f t="shared" si="0"/>
        <v>2.9103830456733704E-11</v>
      </c>
      <c r="G20" s="9" t="s">
        <v>148</v>
      </c>
      <c r="H20" s="7"/>
      <c r="I20" s="4"/>
      <c r="J20" s="19"/>
      <c r="K20" s="16"/>
    </row>
    <row r="21" spans="1:11" s="99" customFormat="1" x14ac:dyDescent="0.25">
      <c r="A21" s="15">
        <v>43413</v>
      </c>
      <c r="B21" s="4">
        <v>727220</v>
      </c>
      <c r="C21" s="4" t="s">
        <v>60</v>
      </c>
      <c r="D21" s="77"/>
      <c r="E21" s="77">
        <v>129.19999999999999</v>
      </c>
      <c r="F21" s="6">
        <f t="shared" si="0"/>
        <v>129.20000000002909</v>
      </c>
      <c r="G21" s="9" t="s">
        <v>144</v>
      </c>
      <c r="H21" s="7"/>
      <c r="I21" s="4"/>
      <c r="J21" s="19"/>
      <c r="K21" s="16"/>
    </row>
    <row r="22" spans="1:11" s="99" customFormat="1" x14ac:dyDescent="0.25">
      <c r="A22" s="15">
        <v>43413</v>
      </c>
      <c r="B22" s="4">
        <v>291164</v>
      </c>
      <c r="C22" s="4" t="s">
        <v>52</v>
      </c>
      <c r="D22" s="77">
        <v>129.19999999999999</v>
      </c>
      <c r="E22" s="5"/>
      <c r="F22" s="6">
        <f t="shared" si="0"/>
        <v>2.9103830456733704E-11</v>
      </c>
      <c r="G22" s="9" t="s">
        <v>211</v>
      </c>
      <c r="H22" s="7" t="s">
        <v>218</v>
      </c>
      <c r="I22" s="4">
        <v>380510</v>
      </c>
      <c r="J22" s="19">
        <v>1</v>
      </c>
      <c r="K22" s="16">
        <v>43383</v>
      </c>
    </row>
    <row r="23" spans="1:11" s="99" customFormat="1" x14ac:dyDescent="0.25">
      <c r="A23" s="15">
        <v>43416</v>
      </c>
      <c r="B23" s="4">
        <v>567577</v>
      </c>
      <c r="C23" s="4" t="s">
        <v>196</v>
      </c>
      <c r="D23" s="77">
        <v>1690.78</v>
      </c>
      <c r="E23" s="5"/>
      <c r="F23" s="6">
        <f t="shared" si="0"/>
        <v>-1690.7799999999709</v>
      </c>
      <c r="G23" s="9" t="s">
        <v>198</v>
      </c>
      <c r="H23" s="7" t="s">
        <v>202</v>
      </c>
      <c r="I23" s="4">
        <v>1</v>
      </c>
      <c r="J23" s="19">
        <v>1</v>
      </c>
      <c r="K23" s="16"/>
    </row>
    <row r="24" spans="1:11" s="99" customFormat="1" x14ac:dyDescent="0.25">
      <c r="A24" s="15">
        <v>43416</v>
      </c>
      <c r="B24" s="4">
        <v>727220</v>
      </c>
      <c r="C24" s="4" t="s">
        <v>60</v>
      </c>
      <c r="D24" s="77"/>
      <c r="E24" s="77">
        <v>1690.78</v>
      </c>
      <c r="F24" s="6">
        <f t="shared" si="0"/>
        <v>2.9103830456733704E-11</v>
      </c>
      <c r="G24" s="9" t="s">
        <v>144</v>
      </c>
      <c r="H24" s="7"/>
      <c r="I24" s="4"/>
      <c r="J24" s="19"/>
      <c r="K24" s="16"/>
    </row>
    <row r="25" spans="1:11" s="99" customFormat="1" x14ac:dyDescent="0.25">
      <c r="A25" s="15">
        <v>43418</v>
      </c>
      <c r="B25" s="4">
        <v>727220</v>
      </c>
      <c r="C25" s="4" t="s">
        <v>60</v>
      </c>
      <c r="D25" s="77"/>
      <c r="E25" s="77">
        <v>342</v>
      </c>
      <c r="F25" s="6">
        <f t="shared" si="0"/>
        <v>342.0000000000291</v>
      </c>
      <c r="G25" s="9" t="s">
        <v>144</v>
      </c>
      <c r="H25" s="7"/>
      <c r="I25" s="4"/>
      <c r="J25" s="19"/>
      <c r="K25" s="16"/>
    </row>
    <row r="26" spans="1:11" s="99" customFormat="1" x14ac:dyDescent="0.25">
      <c r="A26" s="15">
        <v>43418</v>
      </c>
      <c r="B26" s="4">
        <v>543657</v>
      </c>
      <c r="C26" s="4" t="s">
        <v>52</v>
      </c>
      <c r="D26" s="77">
        <v>342</v>
      </c>
      <c r="E26" s="5"/>
      <c r="F26" s="6">
        <f t="shared" si="0"/>
        <v>2.9103830456733704E-11</v>
      </c>
      <c r="G26" s="9" t="s">
        <v>211</v>
      </c>
      <c r="H26" s="7" t="s">
        <v>219</v>
      </c>
      <c r="I26" s="4">
        <v>7618</v>
      </c>
      <c r="J26" s="19">
        <v>1</v>
      </c>
      <c r="K26" s="16">
        <v>43388</v>
      </c>
    </row>
    <row r="27" spans="1:11" s="99" customFormat="1" x14ac:dyDescent="0.25">
      <c r="A27" s="15">
        <v>43424</v>
      </c>
      <c r="B27" s="4">
        <v>495070</v>
      </c>
      <c r="C27" s="4" t="s">
        <v>53</v>
      </c>
      <c r="D27" s="77">
        <v>3027.71</v>
      </c>
      <c r="E27" s="5"/>
      <c r="F27" s="6">
        <f t="shared" si="0"/>
        <v>-3027.7099999999709</v>
      </c>
      <c r="G27" s="9" t="s">
        <v>31</v>
      </c>
      <c r="H27" s="7" t="s">
        <v>159</v>
      </c>
      <c r="I27" s="4">
        <v>201872</v>
      </c>
      <c r="J27" s="19">
        <v>1</v>
      </c>
      <c r="K27" s="16"/>
    </row>
    <row r="28" spans="1:11" s="99" customFormat="1" x14ac:dyDescent="0.25">
      <c r="A28" s="15">
        <v>43424</v>
      </c>
      <c r="B28" s="4">
        <v>300138</v>
      </c>
      <c r="C28" s="4" t="s">
        <v>57</v>
      </c>
      <c r="D28" s="77">
        <v>16661.89</v>
      </c>
      <c r="E28" s="5"/>
      <c r="F28" s="6">
        <f t="shared" si="0"/>
        <v>-19689.599999999969</v>
      </c>
      <c r="G28" s="9" t="s">
        <v>173</v>
      </c>
      <c r="H28" s="7" t="s">
        <v>61</v>
      </c>
      <c r="I28" s="4">
        <v>21</v>
      </c>
      <c r="J28" s="19">
        <v>8</v>
      </c>
      <c r="K28" s="16">
        <v>43416</v>
      </c>
    </row>
    <row r="29" spans="1:11" s="99" customFormat="1" x14ac:dyDescent="0.25">
      <c r="A29" s="15">
        <v>43424</v>
      </c>
      <c r="B29" s="4">
        <v>496291</v>
      </c>
      <c r="C29" s="4" t="s">
        <v>53</v>
      </c>
      <c r="D29" s="77">
        <v>2287.8000000000002</v>
      </c>
      <c r="E29" s="5"/>
      <c r="F29" s="6">
        <f t="shared" si="0"/>
        <v>-21977.399999999969</v>
      </c>
      <c r="G29" s="9" t="s">
        <v>43</v>
      </c>
      <c r="H29" s="7" t="s">
        <v>134</v>
      </c>
      <c r="I29" s="4">
        <v>1</v>
      </c>
      <c r="J29" s="19">
        <v>1</v>
      </c>
      <c r="K29" s="16"/>
    </row>
    <row r="30" spans="1:11" s="99" customFormat="1" x14ac:dyDescent="0.25">
      <c r="A30" s="15">
        <v>43424</v>
      </c>
      <c r="B30" s="4">
        <v>495838</v>
      </c>
      <c r="C30" s="4" t="s">
        <v>53</v>
      </c>
      <c r="D30" s="77">
        <v>738</v>
      </c>
      <c r="E30" s="5"/>
      <c r="F30" s="6">
        <f t="shared" si="0"/>
        <v>-22715.399999999969</v>
      </c>
      <c r="G30" s="9" t="s">
        <v>31</v>
      </c>
      <c r="H30" s="7" t="s">
        <v>133</v>
      </c>
      <c r="I30" s="4">
        <v>1</v>
      </c>
      <c r="J30" s="19">
        <v>1</v>
      </c>
      <c r="K30" s="16"/>
    </row>
    <row r="31" spans="1:11" s="99" customFormat="1" x14ac:dyDescent="0.25">
      <c r="A31" s="15">
        <v>43424</v>
      </c>
      <c r="B31" s="4">
        <v>890876</v>
      </c>
      <c r="C31" s="4" t="s">
        <v>54</v>
      </c>
      <c r="D31" s="77">
        <v>9364.4699999999993</v>
      </c>
      <c r="E31" s="5"/>
      <c r="F31" s="6">
        <f t="shared" si="0"/>
        <v>-32079.869999999966</v>
      </c>
      <c r="G31" s="9" t="s">
        <v>29</v>
      </c>
      <c r="H31" s="7" t="s">
        <v>116</v>
      </c>
      <c r="I31" s="4">
        <v>7</v>
      </c>
      <c r="J31" s="19">
        <v>1</v>
      </c>
      <c r="K31" s="16"/>
    </row>
    <row r="32" spans="1:11" s="99" customFormat="1" x14ac:dyDescent="0.25">
      <c r="A32" s="15">
        <v>43424</v>
      </c>
      <c r="B32" s="4">
        <v>300141</v>
      </c>
      <c r="C32" s="4" t="s">
        <v>57</v>
      </c>
      <c r="D32" s="77">
        <v>6878.9000000000005</v>
      </c>
      <c r="E32" s="5"/>
      <c r="F32" s="6">
        <f t="shared" si="0"/>
        <v>-38958.769999999968</v>
      </c>
      <c r="G32" s="9" t="s">
        <v>173</v>
      </c>
      <c r="H32" s="7" t="s">
        <v>182</v>
      </c>
      <c r="I32" s="4">
        <v>9</v>
      </c>
      <c r="J32" s="19">
        <v>5</v>
      </c>
      <c r="K32" s="16">
        <v>43416</v>
      </c>
    </row>
    <row r="33" spans="1:11" x14ac:dyDescent="0.25">
      <c r="A33" s="15">
        <v>43424</v>
      </c>
      <c r="B33" s="4">
        <v>300143</v>
      </c>
      <c r="C33" s="4" t="s">
        <v>57</v>
      </c>
      <c r="D33" s="77">
        <v>12083.4</v>
      </c>
      <c r="E33" s="5"/>
      <c r="F33" s="6">
        <f t="shared" si="0"/>
        <v>-51042.169999999969</v>
      </c>
      <c r="G33" s="9" t="s">
        <v>173</v>
      </c>
      <c r="H33" s="7" t="s">
        <v>128</v>
      </c>
      <c r="I33" s="4">
        <v>25</v>
      </c>
      <c r="J33" s="19">
        <v>2</v>
      </c>
      <c r="K33" s="16">
        <v>43413</v>
      </c>
    </row>
    <row r="34" spans="1:11" s="99" customFormat="1" x14ac:dyDescent="0.25">
      <c r="A34" s="15">
        <v>43424</v>
      </c>
      <c r="B34" s="4">
        <v>300140</v>
      </c>
      <c r="C34" s="4" t="s">
        <v>57</v>
      </c>
      <c r="D34" s="77">
        <v>30044.09</v>
      </c>
      <c r="E34" s="5"/>
      <c r="F34" s="6">
        <f t="shared" si="0"/>
        <v>-81086.259999999966</v>
      </c>
      <c r="G34" s="9" t="s">
        <v>173</v>
      </c>
      <c r="H34" s="7" t="s">
        <v>204</v>
      </c>
      <c r="I34" s="4">
        <v>14</v>
      </c>
      <c r="J34" s="19">
        <v>8</v>
      </c>
      <c r="K34" s="16">
        <v>43416</v>
      </c>
    </row>
    <row r="35" spans="1:11" s="99" customFormat="1" x14ac:dyDescent="0.25">
      <c r="A35" s="15">
        <v>43424</v>
      </c>
      <c r="B35" s="4">
        <v>300142</v>
      </c>
      <c r="C35" s="4" t="s">
        <v>57</v>
      </c>
      <c r="D35" s="77">
        <v>16680</v>
      </c>
      <c r="E35" s="5"/>
      <c r="F35" s="6">
        <f t="shared" si="0"/>
        <v>-97766.259999999966</v>
      </c>
      <c r="G35" s="9" t="s">
        <v>173</v>
      </c>
      <c r="H35" s="7" t="s">
        <v>127</v>
      </c>
      <c r="I35" s="4">
        <v>53</v>
      </c>
      <c r="J35" s="19">
        <v>8</v>
      </c>
      <c r="K35" s="16">
        <v>43413</v>
      </c>
    </row>
    <row r="36" spans="1:11" s="99" customFormat="1" x14ac:dyDescent="0.25">
      <c r="A36" s="15">
        <v>43424</v>
      </c>
      <c r="B36" s="4">
        <v>439798</v>
      </c>
      <c r="C36" s="4" t="s">
        <v>52</v>
      </c>
      <c r="D36" s="77">
        <v>524.4</v>
      </c>
      <c r="E36" s="5"/>
      <c r="F36" s="6">
        <f t="shared" si="0"/>
        <v>-98290.65999999996</v>
      </c>
      <c r="G36" s="9" t="s">
        <v>149</v>
      </c>
      <c r="H36" s="7" t="s">
        <v>160</v>
      </c>
      <c r="I36" s="4">
        <v>1211241</v>
      </c>
      <c r="J36" s="19">
        <v>1</v>
      </c>
      <c r="K36" s="16"/>
    </row>
    <row r="37" spans="1:11" s="99" customFormat="1" x14ac:dyDescent="0.25">
      <c r="A37" s="15">
        <v>43424</v>
      </c>
      <c r="B37" s="4">
        <v>727220</v>
      </c>
      <c r="C37" s="4" t="s">
        <v>60</v>
      </c>
      <c r="D37" s="77"/>
      <c r="E37" s="77">
        <v>100642.66</v>
      </c>
      <c r="F37" s="6">
        <f t="shared" si="0"/>
        <v>2352.0000000000437</v>
      </c>
      <c r="G37" s="9" t="s">
        <v>144</v>
      </c>
      <c r="H37" s="7"/>
      <c r="I37" s="4"/>
      <c r="J37" s="19"/>
      <c r="K37" s="16"/>
    </row>
    <row r="38" spans="1:11" s="99" customFormat="1" x14ac:dyDescent="0.25">
      <c r="A38" s="15">
        <v>43424</v>
      </c>
      <c r="B38" s="4">
        <v>235698</v>
      </c>
      <c r="C38" s="4" t="s">
        <v>172</v>
      </c>
      <c r="D38" s="77">
        <v>2352</v>
      </c>
      <c r="E38" s="5"/>
      <c r="F38" s="6">
        <f t="shared" si="0"/>
        <v>4.3655745685100555E-11</v>
      </c>
      <c r="G38" s="9" t="s">
        <v>34</v>
      </c>
      <c r="H38" s="7" t="s">
        <v>203</v>
      </c>
      <c r="I38" s="4">
        <v>371</v>
      </c>
      <c r="J38" s="19">
        <v>6</v>
      </c>
      <c r="K38" s="16">
        <v>43416</v>
      </c>
    </row>
    <row r="39" spans="1:11" s="99" customFormat="1" x14ac:dyDescent="0.25">
      <c r="A39" s="15">
        <v>43425</v>
      </c>
      <c r="B39" s="4">
        <v>300144</v>
      </c>
      <c r="C39" s="4" t="s">
        <v>57</v>
      </c>
      <c r="D39" s="77">
        <v>4605.54</v>
      </c>
      <c r="E39" s="5"/>
      <c r="F39" s="6">
        <f t="shared" si="0"/>
        <v>-4605.5399999999563</v>
      </c>
      <c r="G39" s="9" t="s">
        <v>173</v>
      </c>
      <c r="H39" s="7" t="s">
        <v>188</v>
      </c>
      <c r="I39" s="4">
        <v>3</v>
      </c>
      <c r="J39" s="19">
        <v>3</v>
      </c>
      <c r="K39" s="16">
        <v>43413</v>
      </c>
    </row>
    <row r="40" spans="1:11" s="99" customFormat="1" x14ac:dyDescent="0.25">
      <c r="A40" s="15">
        <v>43425</v>
      </c>
      <c r="B40" s="4">
        <v>727220</v>
      </c>
      <c r="C40" s="4" t="s">
        <v>60</v>
      </c>
      <c r="D40" s="77"/>
      <c r="E40" s="77">
        <v>4605.54</v>
      </c>
      <c r="F40" s="6">
        <f t="shared" si="0"/>
        <v>4.3655745685100555E-11</v>
      </c>
      <c r="G40" s="9" t="s">
        <v>144</v>
      </c>
      <c r="H40" s="7"/>
      <c r="I40" s="4"/>
      <c r="J40" s="19"/>
      <c r="K40" s="16"/>
    </row>
    <row r="41" spans="1:11" s="99" customFormat="1" x14ac:dyDescent="0.25">
      <c r="A41" s="15">
        <v>43426</v>
      </c>
      <c r="B41" s="4">
        <v>300139</v>
      </c>
      <c r="C41" s="4" t="s">
        <v>57</v>
      </c>
      <c r="D41" s="77">
        <v>7263.99</v>
      </c>
      <c r="E41" s="5"/>
      <c r="F41" s="6">
        <f t="shared" si="0"/>
        <v>-7263.9899999999561</v>
      </c>
      <c r="G41" s="9" t="s">
        <v>173</v>
      </c>
      <c r="H41" s="7" t="s">
        <v>183</v>
      </c>
      <c r="I41" s="4">
        <v>10</v>
      </c>
      <c r="J41" s="19">
        <v>5</v>
      </c>
      <c r="K41" s="16">
        <v>43416</v>
      </c>
    </row>
    <row r="42" spans="1:11" s="99" customFormat="1" x14ac:dyDescent="0.25">
      <c r="A42" s="15">
        <v>43426</v>
      </c>
      <c r="B42" s="4">
        <v>727220</v>
      </c>
      <c r="C42" s="4" t="s">
        <v>60</v>
      </c>
      <c r="D42" s="77"/>
      <c r="E42" s="77">
        <v>7263.99</v>
      </c>
      <c r="F42" s="6">
        <f t="shared" si="0"/>
        <v>4.3655745685100555E-11</v>
      </c>
      <c r="G42" s="9" t="s">
        <v>144</v>
      </c>
      <c r="H42" s="7"/>
      <c r="I42" s="4"/>
      <c r="J42" s="19"/>
      <c r="K42" s="16"/>
    </row>
    <row r="43" spans="1:11" s="99" customFormat="1" x14ac:dyDescent="0.25">
      <c r="A43" s="15">
        <v>43427</v>
      </c>
      <c r="B43" s="4">
        <v>727220</v>
      </c>
      <c r="C43" s="4" t="s">
        <v>60</v>
      </c>
      <c r="D43" s="77"/>
      <c r="E43" s="77">
        <v>2815.5</v>
      </c>
      <c r="F43" s="6">
        <f t="shared" si="0"/>
        <v>2815.5000000000437</v>
      </c>
      <c r="G43" s="9" t="s">
        <v>144</v>
      </c>
      <c r="H43" s="7"/>
      <c r="I43" s="4"/>
      <c r="J43" s="19"/>
      <c r="K43" s="16"/>
    </row>
    <row r="44" spans="1:11" s="99" customFormat="1" x14ac:dyDescent="0.25">
      <c r="A44" s="15">
        <v>43427</v>
      </c>
      <c r="B44" s="4">
        <v>300145</v>
      </c>
      <c r="C44" s="4" t="s">
        <v>57</v>
      </c>
      <c r="D44" s="77">
        <v>2815.5</v>
      </c>
      <c r="E44" s="5"/>
      <c r="F44" s="6">
        <f t="shared" si="0"/>
        <v>4.3655745685100555E-11</v>
      </c>
      <c r="G44" s="9" t="s">
        <v>173</v>
      </c>
      <c r="H44" s="7" t="s">
        <v>179</v>
      </c>
      <c r="I44" s="4">
        <v>32</v>
      </c>
      <c r="J44" s="19">
        <v>6</v>
      </c>
      <c r="K44" s="16">
        <v>43423</v>
      </c>
    </row>
    <row r="45" spans="1:11" s="99" customFormat="1" x14ac:dyDescent="0.25">
      <c r="A45" s="15">
        <v>43430</v>
      </c>
      <c r="B45" s="4">
        <v>586225</v>
      </c>
      <c r="C45" s="4" t="s">
        <v>52</v>
      </c>
      <c r="D45" s="77">
        <v>8.8000000000000007</v>
      </c>
      <c r="E45" s="5"/>
      <c r="F45" s="6">
        <f t="shared" si="0"/>
        <v>-8.799999999956345</v>
      </c>
      <c r="G45" s="9" t="s">
        <v>28</v>
      </c>
      <c r="H45" s="7" t="s">
        <v>46</v>
      </c>
      <c r="I45" s="4">
        <v>1563</v>
      </c>
      <c r="J45" s="19">
        <v>1</v>
      </c>
      <c r="K45" s="16">
        <v>43396</v>
      </c>
    </row>
    <row r="46" spans="1:11" s="99" customFormat="1" x14ac:dyDescent="0.25">
      <c r="A46" s="15">
        <v>43430</v>
      </c>
      <c r="B46" s="4">
        <v>727220</v>
      </c>
      <c r="C46" s="4" t="s">
        <v>60</v>
      </c>
      <c r="D46" s="77"/>
      <c r="E46" s="77">
        <v>8.8000000000000007</v>
      </c>
      <c r="F46" s="6">
        <f t="shared" si="0"/>
        <v>4.3655745685100555E-11</v>
      </c>
      <c r="G46" s="9" t="s">
        <v>144</v>
      </c>
      <c r="H46" s="7"/>
      <c r="I46" s="4"/>
      <c r="J46" s="19"/>
      <c r="K46" s="16"/>
    </row>
    <row r="47" spans="1:11" s="99" customFormat="1" x14ac:dyDescent="0.25">
      <c r="A47" s="15">
        <v>43432</v>
      </c>
      <c r="B47" s="4">
        <v>0</v>
      </c>
      <c r="C47" s="4" t="s">
        <v>210</v>
      </c>
      <c r="D47" s="77"/>
      <c r="E47" s="77">
        <v>5</v>
      </c>
      <c r="F47" s="6">
        <f t="shared" si="0"/>
        <v>5.0000000000436557</v>
      </c>
      <c r="G47" s="9" t="s">
        <v>212</v>
      </c>
      <c r="H47" s="7"/>
      <c r="I47" s="4"/>
      <c r="J47" s="19"/>
      <c r="K47" s="16"/>
    </row>
    <row r="48" spans="1:11" s="99" customFormat="1" x14ac:dyDescent="0.25">
      <c r="A48" s="15">
        <v>43432</v>
      </c>
      <c r="B48" s="4">
        <v>727220</v>
      </c>
      <c r="C48" s="4" t="s">
        <v>60</v>
      </c>
      <c r="D48" s="77"/>
      <c r="E48" s="77">
        <v>40691.440000000002</v>
      </c>
      <c r="F48" s="6">
        <f t="shared" si="0"/>
        <v>40696.440000000046</v>
      </c>
      <c r="G48" s="9" t="s">
        <v>144</v>
      </c>
      <c r="H48" s="7"/>
      <c r="I48" s="4"/>
      <c r="J48" s="19"/>
      <c r="K48" s="16"/>
    </row>
    <row r="49" spans="1:11" x14ac:dyDescent="0.25">
      <c r="A49" s="15">
        <v>43432</v>
      </c>
      <c r="B49" s="4">
        <v>309379</v>
      </c>
      <c r="C49" s="4" t="s">
        <v>171</v>
      </c>
      <c r="D49" s="77">
        <v>40696.44</v>
      </c>
      <c r="E49" s="5"/>
      <c r="F49" s="6">
        <f t="shared" si="0"/>
        <v>4.3655745685100555E-11</v>
      </c>
      <c r="G49" s="9" t="s">
        <v>213</v>
      </c>
      <c r="H49" s="7"/>
      <c r="I49" s="4"/>
      <c r="J49" s="19"/>
      <c r="K49" s="16"/>
    </row>
    <row r="50" spans="1:11" x14ac:dyDescent="0.25">
      <c r="A50" s="15">
        <v>43433</v>
      </c>
      <c r="B50" s="4">
        <v>203834</v>
      </c>
      <c r="C50" s="4" t="s">
        <v>44</v>
      </c>
      <c r="D50" s="77"/>
      <c r="E50" s="77">
        <v>100</v>
      </c>
      <c r="F50" s="6">
        <f t="shared" si="0"/>
        <v>100.00000000004366</v>
      </c>
      <c r="G50" s="9" t="s">
        <v>214</v>
      </c>
      <c r="H50" s="7"/>
      <c r="I50" s="4"/>
      <c r="J50" s="19"/>
      <c r="K50" s="16"/>
    </row>
    <row r="51" spans="1:11" x14ac:dyDescent="0.25">
      <c r="A51" s="15">
        <v>43433</v>
      </c>
      <c r="B51" s="4">
        <v>204253</v>
      </c>
      <c r="C51" s="4" t="s">
        <v>44</v>
      </c>
      <c r="D51" s="77"/>
      <c r="E51" s="77">
        <v>52.5</v>
      </c>
      <c r="F51" s="6">
        <f t="shared" si="0"/>
        <v>152.50000000004366</v>
      </c>
      <c r="G51" s="9" t="s">
        <v>214</v>
      </c>
      <c r="H51" s="7"/>
      <c r="I51" s="4"/>
      <c r="J51" s="19"/>
      <c r="K51" s="16"/>
    </row>
    <row r="52" spans="1:11" x14ac:dyDescent="0.25">
      <c r="A52" s="15">
        <v>43433</v>
      </c>
      <c r="B52" s="4">
        <v>204491</v>
      </c>
      <c r="C52" s="4" t="s">
        <v>44</v>
      </c>
      <c r="D52" s="77"/>
      <c r="E52" s="77">
        <v>99</v>
      </c>
      <c r="F52" s="6">
        <f t="shared" si="0"/>
        <v>251.50000000004366</v>
      </c>
      <c r="G52" s="9" t="s">
        <v>214</v>
      </c>
      <c r="H52" s="7"/>
      <c r="I52" s="4"/>
      <c r="J52" s="19"/>
      <c r="K52" s="16"/>
    </row>
    <row r="53" spans="1:11" x14ac:dyDescent="0.25">
      <c r="A53" s="15">
        <v>43433</v>
      </c>
      <c r="B53" s="4">
        <v>727220</v>
      </c>
      <c r="C53" s="4" t="s">
        <v>60</v>
      </c>
      <c r="D53" s="77"/>
      <c r="E53" s="77">
        <v>16757.420000000002</v>
      </c>
      <c r="F53" s="6">
        <f t="shared" si="0"/>
        <v>17008.920000000046</v>
      </c>
      <c r="G53" s="9" t="s">
        <v>144</v>
      </c>
      <c r="H53" s="7"/>
      <c r="I53" s="4"/>
      <c r="J53" s="19"/>
      <c r="K53" s="16"/>
    </row>
    <row r="54" spans="1:11" x14ac:dyDescent="0.25">
      <c r="A54" s="15">
        <v>43433</v>
      </c>
      <c r="B54" s="4">
        <v>204682</v>
      </c>
      <c r="C54" s="4" t="s">
        <v>44</v>
      </c>
      <c r="D54" s="77"/>
      <c r="E54" s="77">
        <v>135.5</v>
      </c>
      <c r="F54" s="6">
        <f t="shared" si="0"/>
        <v>17144.420000000046</v>
      </c>
      <c r="G54" s="9" t="s">
        <v>214</v>
      </c>
      <c r="H54" s="7"/>
      <c r="I54" s="4"/>
      <c r="J54" s="19"/>
      <c r="K54" s="16"/>
    </row>
    <row r="55" spans="1:11" x14ac:dyDescent="0.25">
      <c r="A55" s="15">
        <v>43433</v>
      </c>
      <c r="B55" s="4">
        <v>207680</v>
      </c>
      <c r="C55" s="4" t="s">
        <v>47</v>
      </c>
      <c r="D55" s="77">
        <v>17609.27</v>
      </c>
      <c r="E55" s="5"/>
      <c r="F55" s="6">
        <f t="shared" si="0"/>
        <v>-464.84999999995489</v>
      </c>
      <c r="G55" s="9" t="s">
        <v>175</v>
      </c>
      <c r="H55" s="7"/>
      <c r="I55" s="4"/>
      <c r="J55" s="19"/>
      <c r="K55" s="16"/>
    </row>
    <row r="56" spans="1:11" x14ac:dyDescent="0.25">
      <c r="A56" s="15">
        <v>43433</v>
      </c>
      <c r="B56" s="4">
        <v>203437</v>
      </c>
      <c r="C56" s="4" t="s">
        <v>44</v>
      </c>
      <c r="D56" s="77"/>
      <c r="E56" s="77">
        <v>350.35</v>
      </c>
      <c r="F56" s="6">
        <f t="shared" si="0"/>
        <v>-114.49999999995487</v>
      </c>
      <c r="G56" s="9" t="s">
        <v>214</v>
      </c>
      <c r="H56" s="7"/>
      <c r="I56" s="4"/>
      <c r="J56" s="19"/>
      <c r="K56" s="16"/>
    </row>
    <row r="57" spans="1:11" x14ac:dyDescent="0.25">
      <c r="A57" s="15">
        <v>43433</v>
      </c>
      <c r="B57" s="4">
        <v>204087</v>
      </c>
      <c r="C57" s="4" t="s">
        <v>44</v>
      </c>
      <c r="D57" s="77"/>
      <c r="E57" s="77">
        <v>114.5</v>
      </c>
      <c r="F57" s="6">
        <f t="shared" si="0"/>
        <v>4.5133674575481564E-11</v>
      </c>
      <c r="G57" s="9" t="s">
        <v>214</v>
      </c>
      <c r="H57" s="7"/>
      <c r="I57" s="4"/>
      <c r="J57" s="19"/>
      <c r="K57" s="16"/>
    </row>
    <row r="58" spans="1:11" x14ac:dyDescent="0.25">
      <c r="A58" s="15">
        <v>43434</v>
      </c>
      <c r="B58" s="4">
        <v>400567</v>
      </c>
      <c r="C58" s="4" t="s">
        <v>52</v>
      </c>
      <c r="D58" s="77">
        <v>1049</v>
      </c>
      <c r="E58" s="5"/>
      <c r="F58" s="6">
        <f t="shared" si="0"/>
        <v>-1048.999999999955</v>
      </c>
      <c r="G58" s="9" t="s">
        <v>211</v>
      </c>
      <c r="H58" s="7" t="s">
        <v>219</v>
      </c>
      <c r="I58" s="4">
        <v>8067</v>
      </c>
      <c r="J58" s="19">
        <v>1</v>
      </c>
      <c r="K58" s="16">
        <v>43404</v>
      </c>
    </row>
    <row r="59" spans="1:11" x14ac:dyDescent="0.25">
      <c r="A59" s="15">
        <v>43434</v>
      </c>
      <c r="B59" s="4">
        <v>727220</v>
      </c>
      <c r="C59" s="4" t="s">
        <v>60</v>
      </c>
      <c r="D59" s="77"/>
      <c r="E59" s="77">
        <v>1049</v>
      </c>
      <c r="F59" s="6">
        <f t="shared" si="0"/>
        <v>4.5019987737759948E-11</v>
      </c>
      <c r="G59" s="9" t="s">
        <v>144</v>
      </c>
      <c r="H59" s="7"/>
      <c r="I59" s="4"/>
      <c r="J59" s="19"/>
      <c r="K59" s="16"/>
    </row>
    <row r="60" spans="1:11" x14ac:dyDescent="0.25">
      <c r="A60" s="15"/>
      <c r="B60" s="4"/>
      <c r="C60" s="4"/>
      <c r="D60" s="77"/>
      <c r="E60" s="5"/>
      <c r="F60" s="6"/>
      <c r="G60" s="9"/>
      <c r="H60" s="7"/>
      <c r="I60" s="4"/>
      <c r="J60" s="19"/>
      <c r="K60" s="16"/>
    </row>
    <row r="61" spans="1:11" ht="15.75" thickBot="1" x14ac:dyDescent="0.3">
      <c r="A61" s="152" t="s">
        <v>12</v>
      </c>
      <c r="B61" s="153"/>
      <c r="C61" s="21"/>
      <c r="D61" s="78">
        <f>SUM(D10:D60)</f>
        <v>438829.35000000009</v>
      </c>
      <c r="E61" s="40">
        <f>SUM(E10:E60)</f>
        <v>434265.30999999994</v>
      </c>
      <c r="F61" s="22">
        <f>F9-D61+E61</f>
        <v>0</v>
      </c>
      <c r="G61" s="10"/>
      <c r="H61" s="18"/>
      <c r="I61" s="17"/>
      <c r="J61" s="20"/>
      <c r="K61" s="25"/>
    </row>
    <row r="62" spans="1:11" x14ac:dyDescent="0.25">
      <c r="A62" s="38" t="s">
        <v>23</v>
      </c>
      <c r="B62" s="3"/>
      <c r="C62" s="3"/>
      <c r="D62" s="75"/>
      <c r="E62" s="3"/>
      <c r="F62" s="3"/>
      <c r="G62" s="3"/>
      <c r="H62" s="3"/>
      <c r="I62" s="3"/>
      <c r="J62" s="2"/>
      <c r="K62" s="24"/>
    </row>
    <row r="63" spans="1:11" x14ac:dyDescent="0.25">
      <c r="A63" s="38"/>
      <c r="B63" s="3"/>
      <c r="C63" s="3"/>
      <c r="D63" s="75"/>
      <c r="E63" s="3"/>
      <c r="F63" s="3"/>
      <c r="G63" s="3"/>
      <c r="H63" s="3"/>
      <c r="I63" s="3"/>
      <c r="J63" s="2"/>
      <c r="K63" s="24"/>
    </row>
    <row r="64" spans="1:11" x14ac:dyDescent="0.25">
      <c r="A64" s="38"/>
      <c r="B64" s="3"/>
      <c r="C64" s="3"/>
      <c r="D64" s="75"/>
      <c r="E64" s="3"/>
      <c r="F64" s="3"/>
      <c r="G64" s="3"/>
      <c r="H64" s="3"/>
      <c r="I64" s="3"/>
      <c r="J64" s="2"/>
      <c r="K64" s="24"/>
    </row>
    <row r="66" spans="1:11" ht="46.5" customHeight="1" x14ac:dyDescent="0.25">
      <c r="A66" s="149" t="s">
        <v>123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</row>
    <row r="67" spans="1:11" ht="18" customHeight="1" x14ac:dyDescent="0.25"/>
    <row r="68" spans="1:11" ht="18" customHeight="1" x14ac:dyDescent="0.3">
      <c r="A68" s="150" t="s">
        <v>207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</row>
    <row r="69" spans="1:11" x14ac:dyDescent="0.25">
      <c r="A69" s="3"/>
      <c r="B69" s="3"/>
      <c r="C69" s="3"/>
      <c r="D69" s="75"/>
      <c r="E69" s="3"/>
      <c r="F69" s="3"/>
      <c r="G69" s="3"/>
      <c r="H69" s="3"/>
      <c r="I69" s="3"/>
      <c r="J69" s="2"/>
      <c r="K69" s="24"/>
    </row>
    <row r="70" spans="1:11" x14ac:dyDescent="0.25">
      <c r="A70" s="154" t="s">
        <v>21</v>
      </c>
      <c r="B70" s="155"/>
      <c r="C70" s="155"/>
      <c r="D70" s="155"/>
      <c r="E70" s="156"/>
      <c r="F70" s="3"/>
      <c r="G70" s="157" t="s">
        <v>20</v>
      </c>
      <c r="H70" s="157"/>
      <c r="I70" s="157"/>
      <c r="J70" s="157"/>
      <c r="K70" s="24"/>
    </row>
    <row r="71" spans="1:11" x14ac:dyDescent="0.25">
      <c r="A71" s="28" t="s">
        <v>148</v>
      </c>
      <c r="B71" s="44"/>
      <c r="C71" s="44"/>
      <c r="D71" s="79"/>
      <c r="E71" s="33">
        <f t="shared" ref="E71:E107" si="1">SUMIF($G$8:$G$60,A71,$D$8:$D$60)</f>
        <v>157950.35</v>
      </c>
      <c r="F71" s="3"/>
      <c r="G71" s="62" t="s">
        <v>146</v>
      </c>
      <c r="H71" s="26"/>
      <c r="I71" s="158">
        <f>SUMIF($G$8:$G$60,G71,$E$8:$E$60)</f>
        <v>249997.75</v>
      </c>
      <c r="J71" s="159"/>
      <c r="K71" s="24"/>
    </row>
    <row r="72" spans="1:11" x14ac:dyDescent="0.25">
      <c r="A72" s="27" t="s">
        <v>173</v>
      </c>
      <c r="B72" s="63"/>
      <c r="C72" s="63"/>
      <c r="D72" s="80"/>
      <c r="E72" s="29">
        <f t="shared" si="1"/>
        <v>97033.31</v>
      </c>
      <c r="F72" s="3"/>
      <c r="G72" s="160" t="s">
        <v>144</v>
      </c>
      <c r="H72" s="161"/>
      <c r="I72" s="158">
        <f>SUMIF($G$8:$G$60,G72,$E$8:$E$60)</f>
        <v>183410.71000000002</v>
      </c>
      <c r="J72" s="159"/>
      <c r="K72" s="24"/>
    </row>
    <row r="73" spans="1:11" x14ac:dyDescent="0.25">
      <c r="A73" s="27" t="s">
        <v>176</v>
      </c>
      <c r="B73" s="63"/>
      <c r="C73" s="63"/>
      <c r="D73" s="80"/>
      <c r="E73" s="29">
        <f t="shared" si="1"/>
        <v>0</v>
      </c>
      <c r="F73" s="3"/>
      <c r="G73" s="160" t="s">
        <v>212</v>
      </c>
      <c r="H73" s="161"/>
      <c r="I73" s="158">
        <f>SUMIF($G$8:$G$60,G73,$E$8:$E$60)</f>
        <v>5</v>
      </c>
      <c r="J73" s="159"/>
      <c r="K73" s="24"/>
    </row>
    <row r="74" spans="1:11" x14ac:dyDescent="0.25">
      <c r="A74" s="27" t="s">
        <v>174</v>
      </c>
      <c r="B74" s="63"/>
      <c r="C74" s="63"/>
      <c r="D74" s="80"/>
      <c r="E74" s="29">
        <f t="shared" si="1"/>
        <v>10900</v>
      </c>
      <c r="F74" s="3"/>
      <c r="G74" s="160" t="s">
        <v>214</v>
      </c>
      <c r="H74" s="161"/>
      <c r="I74" s="158">
        <f>SUMIF($G$8:$G$60,G74,$E$8:$E$60)</f>
        <v>851.85</v>
      </c>
      <c r="J74" s="159"/>
      <c r="K74" s="24"/>
    </row>
    <row r="75" spans="1:11" x14ac:dyDescent="0.25">
      <c r="A75" s="27" t="s">
        <v>136</v>
      </c>
      <c r="B75" s="63"/>
      <c r="C75" s="63"/>
      <c r="D75" s="80"/>
      <c r="E75" s="29">
        <f t="shared" si="1"/>
        <v>0</v>
      </c>
      <c r="F75" s="3"/>
      <c r="G75" s="62"/>
      <c r="H75" s="26"/>
      <c r="I75" s="158">
        <f>SUMIF($G$8:$G$60,G75,$E$8:$E$60)</f>
        <v>0</v>
      </c>
      <c r="J75" s="159"/>
      <c r="K75" s="24"/>
    </row>
    <row r="76" spans="1:11" x14ac:dyDescent="0.25">
      <c r="A76" s="27" t="s">
        <v>25</v>
      </c>
      <c r="B76" s="63"/>
      <c r="C76" s="63"/>
      <c r="D76" s="80"/>
      <c r="E76" s="29">
        <f t="shared" si="1"/>
        <v>0</v>
      </c>
      <c r="F76" s="3"/>
      <c r="G76" s="47" t="s">
        <v>22</v>
      </c>
      <c r="H76" s="48"/>
      <c r="I76" s="164">
        <f>SUM(I71:J75)</f>
        <v>434265.31</v>
      </c>
      <c r="J76" s="165"/>
      <c r="K76" s="61">
        <f>E61-I76</f>
        <v>0</v>
      </c>
    </row>
    <row r="77" spans="1:11" x14ac:dyDescent="0.25">
      <c r="A77" s="27" t="s">
        <v>147</v>
      </c>
      <c r="B77" s="63"/>
      <c r="C77" s="63"/>
      <c r="D77" s="80"/>
      <c r="E77" s="29">
        <f t="shared" si="1"/>
        <v>92047.400000000009</v>
      </c>
      <c r="F77" s="3"/>
      <c r="G77" s="70"/>
      <c r="H77" s="45"/>
      <c r="I77" s="69"/>
      <c r="J77" s="71"/>
      <c r="K77" s="24"/>
    </row>
    <row r="78" spans="1:11" x14ac:dyDescent="0.25">
      <c r="A78" s="27" t="s">
        <v>199</v>
      </c>
      <c r="B78" s="63"/>
      <c r="C78" s="63"/>
      <c r="D78" s="80"/>
      <c r="E78" s="29">
        <f t="shared" si="1"/>
        <v>0</v>
      </c>
      <c r="F78" s="3"/>
      <c r="G78" s="36" t="s">
        <v>64</v>
      </c>
      <c r="H78" s="37"/>
      <c r="I78" s="66"/>
      <c r="J78" s="67"/>
    </row>
    <row r="79" spans="1:11" x14ac:dyDescent="0.25">
      <c r="A79" s="27" t="s">
        <v>29</v>
      </c>
      <c r="B79" s="63"/>
      <c r="C79" s="63"/>
      <c r="D79" s="80"/>
      <c r="E79" s="29">
        <f t="shared" si="1"/>
        <v>9364.4699999999993</v>
      </c>
      <c r="F79" s="3"/>
      <c r="G79" s="96" t="s">
        <v>19</v>
      </c>
      <c r="H79" s="97"/>
      <c r="I79" s="158">
        <f>'CEF Outubro 2018'!I74:J74</f>
        <v>183365.14</v>
      </c>
      <c r="J79" s="159"/>
    </row>
    <row r="80" spans="1:11" x14ac:dyDescent="0.25">
      <c r="A80" s="27" t="s">
        <v>31</v>
      </c>
      <c r="B80" s="63"/>
      <c r="C80" s="63"/>
      <c r="D80" s="80"/>
      <c r="E80" s="29">
        <f t="shared" si="1"/>
        <v>3765.71</v>
      </c>
      <c r="F80" s="3"/>
      <c r="G80" s="27" t="s">
        <v>148</v>
      </c>
      <c r="H80" s="97"/>
      <c r="I80" s="158">
        <f>SUMIF($G$8:$G$60,G80,$D$8:$D$60)</f>
        <v>157950.35</v>
      </c>
      <c r="J80" s="159"/>
    </row>
    <row r="81" spans="1:11" x14ac:dyDescent="0.25">
      <c r="A81" s="27" t="s">
        <v>198</v>
      </c>
      <c r="B81" s="63"/>
      <c r="C81" s="63"/>
      <c r="D81" s="80"/>
      <c r="E81" s="29">
        <f t="shared" si="1"/>
        <v>1690.78</v>
      </c>
      <c r="F81" s="3"/>
      <c r="G81" s="160" t="s">
        <v>144</v>
      </c>
      <c r="H81" s="161"/>
      <c r="I81" s="158">
        <f>-SUMIF($G$8:$G$60,G81,$E$8:$E$60)</f>
        <v>-183410.71000000002</v>
      </c>
      <c r="J81" s="159"/>
    </row>
    <row r="82" spans="1:11" x14ac:dyDescent="0.25">
      <c r="A82" s="27" t="s">
        <v>28</v>
      </c>
      <c r="B82" s="63"/>
      <c r="C82" s="63"/>
      <c r="D82" s="80"/>
      <c r="E82" s="29">
        <f t="shared" si="1"/>
        <v>8.8000000000000007</v>
      </c>
      <c r="F82" s="3"/>
      <c r="G82" s="96" t="s">
        <v>30</v>
      </c>
      <c r="H82" s="97"/>
      <c r="I82" s="158">
        <v>926.03</v>
      </c>
      <c r="J82" s="159"/>
    </row>
    <row r="83" spans="1:11" x14ac:dyDescent="0.25">
      <c r="A83" s="27" t="s">
        <v>149</v>
      </c>
      <c r="B83" s="63"/>
      <c r="C83" s="63"/>
      <c r="D83" s="80"/>
      <c r="E83" s="29">
        <f t="shared" si="1"/>
        <v>524.4</v>
      </c>
      <c r="F83" s="3"/>
      <c r="G83" s="30"/>
      <c r="H83" s="31"/>
      <c r="I83" s="162"/>
      <c r="J83" s="163"/>
    </row>
    <row r="84" spans="1:11" x14ac:dyDescent="0.25">
      <c r="A84" s="27" t="s">
        <v>200</v>
      </c>
      <c r="B84" s="63"/>
      <c r="C84" s="63"/>
      <c r="D84" s="80"/>
      <c r="E84" s="29">
        <f t="shared" si="1"/>
        <v>0</v>
      </c>
      <c r="F84" s="3"/>
      <c r="G84" s="32" t="s">
        <v>18</v>
      </c>
      <c r="H84" s="31"/>
      <c r="I84" s="176">
        <f>SUM(I79:J82)</f>
        <v>158830.80999999997</v>
      </c>
      <c r="J84" s="177"/>
    </row>
    <row r="85" spans="1:11" x14ac:dyDescent="0.25">
      <c r="A85" s="27" t="s">
        <v>150</v>
      </c>
      <c r="B85" s="41"/>
      <c r="C85" s="41"/>
      <c r="D85" s="80"/>
      <c r="E85" s="29">
        <f t="shared" si="1"/>
        <v>0</v>
      </c>
      <c r="F85" s="3"/>
      <c r="G85" s="49"/>
      <c r="H85" s="41"/>
      <c r="I85" s="41"/>
      <c r="J85" s="98"/>
      <c r="K85" s="24"/>
    </row>
    <row r="86" spans="1:11" x14ac:dyDescent="0.25">
      <c r="A86" s="27" t="s">
        <v>49</v>
      </c>
      <c r="B86" s="63"/>
      <c r="C86" s="63"/>
      <c r="D86" s="80"/>
      <c r="E86" s="29">
        <f t="shared" si="1"/>
        <v>0</v>
      </c>
      <c r="F86" s="3"/>
      <c r="G86" s="53" t="s">
        <v>62</v>
      </c>
      <c r="H86" s="54"/>
      <c r="I86" s="178"/>
      <c r="J86" s="179"/>
      <c r="K86" s="24"/>
    </row>
    <row r="87" spans="1:11" x14ac:dyDescent="0.25">
      <c r="A87" s="27" t="s">
        <v>175</v>
      </c>
      <c r="B87" s="63"/>
      <c r="C87" s="63"/>
      <c r="D87" s="80"/>
      <c r="E87" s="29">
        <f t="shared" si="1"/>
        <v>17609.27</v>
      </c>
      <c r="F87" s="3"/>
      <c r="G87" s="57" t="s">
        <v>19</v>
      </c>
      <c r="H87" s="58"/>
      <c r="I87" s="170">
        <f>'CEF Agosto 2018'!I79:J79</f>
        <v>0</v>
      </c>
      <c r="J87" s="171"/>
      <c r="K87" s="24"/>
    </row>
    <row r="88" spans="1:11" x14ac:dyDescent="0.25">
      <c r="A88" s="27" t="s">
        <v>43</v>
      </c>
      <c r="B88" s="63"/>
      <c r="C88" s="63"/>
      <c r="D88" s="80"/>
      <c r="E88" s="29">
        <f t="shared" si="1"/>
        <v>2287.8000000000002</v>
      </c>
      <c r="F88" s="3"/>
      <c r="G88" s="27" t="s">
        <v>48</v>
      </c>
      <c r="H88" s="97"/>
      <c r="I88" s="158">
        <f>SUMIF($G$8:$G$60,G88,$E$8:$E$60)</f>
        <v>0</v>
      </c>
      <c r="J88" s="159"/>
      <c r="K88" s="24"/>
    </row>
    <row r="89" spans="1:11" x14ac:dyDescent="0.25">
      <c r="A89" s="27" t="s">
        <v>178</v>
      </c>
      <c r="B89" s="63"/>
      <c r="C89" s="63"/>
      <c r="D89" s="80"/>
      <c r="E89" s="29">
        <f t="shared" si="1"/>
        <v>0</v>
      </c>
      <c r="F89" s="3"/>
      <c r="G89" s="96" t="s">
        <v>14</v>
      </c>
      <c r="H89" s="97"/>
      <c r="I89" s="158">
        <f>-SUMIF($G$8:$G$60,G89,$D$8:$D$60)</f>
        <v>0</v>
      </c>
      <c r="J89" s="159"/>
      <c r="K89" s="24"/>
    </row>
    <row r="90" spans="1:11" x14ac:dyDescent="0.25">
      <c r="A90" s="27" t="s">
        <v>145</v>
      </c>
      <c r="B90" s="63"/>
      <c r="C90" s="63"/>
      <c r="D90" s="80"/>
      <c r="E90" s="29">
        <f t="shared" si="1"/>
        <v>0</v>
      </c>
      <c r="F90" s="3"/>
      <c r="G90" s="30"/>
      <c r="H90" s="31"/>
      <c r="I90" s="162"/>
      <c r="J90" s="163"/>
      <c r="K90" s="24"/>
    </row>
    <row r="91" spans="1:11" x14ac:dyDescent="0.25">
      <c r="A91" s="27" t="s">
        <v>34</v>
      </c>
      <c r="B91" s="63"/>
      <c r="C91" s="63"/>
      <c r="D91" s="80"/>
      <c r="E91" s="29">
        <f t="shared" si="1"/>
        <v>2352</v>
      </c>
      <c r="F91" s="3"/>
      <c r="G91" s="32" t="s">
        <v>17</v>
      </c>
      <c r="H91" s="31"/>
      <c r="I91" s="164">
        <f>SUM(I87:J90)</f>
        <v>0</v>
      </c>
      <c r="J91" s="165"/>
      <c r="K91" s="24"/>
    </row>
    <row r="92" spans="1:11" x14ac:dyDescent="0.25">
      <c r="A92" s="27" t="s">
        <v>177</v>
      </c>
      <c r="B92" s="63"/>
      <c r="C92" s="63"/>
      <c r="D92" s="80"/>
      <c r="E92" s="29">
        <f t="shared" si="1"/>
        <v>0</v>
      </c>
      <c r="F92" s="3"/>
      <c r="G92" s="49"/>
      <c r="H92" s="41"/>
      <c r="I92" s="41"/>
      <c r="J92" s="98"/>
      <c r="K92" s="24"/>
    </row>
    <row r="93" spans="1:11" x14ac:dyDescent="0.25">
      <c r="A93" s="27" t="s">
        <v>72</v>
      </c>
      <c r="B93" s="63"/>
      <c r="C93" s="63"/>
      <c r="D93" s="80"/>
      <c r="E93" s="29">
        <f t="shared" si="1"/>
        <v>99</v>
      </c>
      <c r="F93" s="3"/>
      <c r="G93" s="36" t="s">
        <v>16</v>
      </c>
      <c r="H93" s="37"/>
      <c r="I93" s="66"/>
      <c r="J93" s="67"/>
      <c r="K93" s="24"/>
    </row>
    <row r="94" spans="1:11" x14ac:dyDescent="0.25">
      <c r="A94" s="27" t="s">
        <v>120</v>
      </c>
      <c r="B94" s="63"/>
      <c r="C94" s="63"/>
      <c r="D94" s="80"/>
      <c r="E94" s="29">
        <f t="shared" si="1"/>
        <v>0</v>
      </c>
      <c r="F94" s="3"/>
      <c r="G94" s="96" t="s">
        <v>19</v>
      </c>
      <c r="H94" s="97"/>
      <c r="I94" s="172">
        <f>'CEF Outubro 2018'!I88:J88</f>
        <v>32000</v>
      </c>
      <c r="J94" s="173"/>
      <c r="K94" s="24"/>
    </row>
    <row r="95" spans="1:11" x14ac:dyDescent="0.25">
      <c r="A95" s="27" t="s">
        <v>211</v>
      </c>
      <c r="B95" s="63"/>
      <c r="C95" s="63"/>
      <c r="D95" s="80"/>
      <c r="E95" s="29">
        <f t="shared" si="1"/>
        <v>2499.62</v>
      </c>
      <c r="F95" s="3"/>
      <c r="G95" s="96" t="s">
        <v>42</v>
      </c>
      <c r="H95" s="97"/>
      <c r="I95" s="174">
        <f>249997.75+16000</f>
        <v>265997.75</v>
      </c>
      <c r="J95" s="175"/>
      <c r="K95" s="24"/>
    </row>
    <row r="96" spans="1:11" x14ac:dyDescent="0.25">
      <c r="A96" s="27" t="s">
        <v>213</v>
      </c>
      <c r="B96" s="63"/>
      <c r="C96" s="63"/>
      <c r="D96" s="80"/>
      <c r="E96" s="29">
        <f t="shared" si="1"/>
        <v>40696.44</v>
      </c>
      <c r="F96" s="3"/>
      <c r="G96" s="96" t="s">
        <v>146</v>
      </c>
      <c r="H96" s="97"/>
      <c r="I96" s="158">
        <f>-SUMIF($G$8:$G$60,G96,$E$8:$E$60)</f>
        <v>-249997.75</v>
      </c>
      <c r="J96" s="159"/>
      <c r="K96" s="24"/>
    </row>
    <row r="97" spans="1:13" x14ac:dyDescent="0.25">
      <c r="A97" s="27"/>
      <c r="B97" s="63"/>
      <c r="C97" s="63"/>
      <c r="D97" s="80"/>
      <c r="E97" s="29">
        <f t="shared" si="1"/>
        <v>0</v>
      </c>
      <c r="F97" s="3"/>
      <c r="G97" s="30"/>
      <c r="H97" s="31"/>
      <c r="I97" s="168"/>
      <c r="J97" s="169"/>
      <c r="K97" s="24"/>
    </row>
    <row r="98" spans="1:13" x14ac:dyDescent="0.25">
      <c r="A98" s="27"/>
      <c r="B98" s="63"/>
      <c r="C98" s="63"/>
      <c r="D98" s="80"/>
      <c r="E98" s="29">
        <f t="shared" si="1"/>
        <v>0</v>
      </c>
      <c r="F98" s="3"/>
      <c r="G98" s="32" t="s">
        <v>18</v>
      </c>
      <c r="H98" s="31"/>
      <c r="I98" s="176">
        <f>SUM(I94:J97)</f>
        <v>48000</v>
      </c>
      <c r="J98" s="177"/>
      <c r="K98" s="24"/>
      <c r="M98" s="39"/>
    </row>
    <row r="99" spans="1:13" x14ac:dyDescent="0.25">
      <c r="A99" s="27"/>
      <c r="B99" s="63"/>
      <c r="C99" s="63"/>
      <c r="D99" s="80"/>
      <c r="E99" s="29">
        <f t="shared" si="1"/>
        <v>0</v>
      </c>
      <c r="F99" s="3"/>
      <c r="G99" s="27"/>
      <c r="H99" s="26"/>
      <c r="I99" s="26"/>
      <c r="J99" s="42"/>
      <c r="K99" s="24"/>
    </row>
    <row r="100" spans="1:13" x14ac:dyDescent="0.25">
      <c r="A100" s="27"/>
      <c r="B100" s="63"/>
      <c r="C100" s="63"/>
      <c r="D100" s="80"/>
      <c r="E100" s="29">
        <f t="shared" si="1"/>
        <v>0</v>
      </c>
      <c r="F100" s="3"/>
      <c r="G100" s="53" t="s">
        <v>39</v>
      </c>
      <c r="H100" s="54"/>
      <c r="I100" s="54"/>
      <c r="J100" s="55"/>
      <c r="K100" s="24"/>
    </row>
    <row r="101" spans="1:13" x14ac:dyDescent="0.25">
      <c r="A101" s="62"/>
      <c r="B101" s="63"/>
      <c r="C101" s="63"/>
      <c r="D101" s="80"/>
      <c r="E101" s="29">
        <f t="shared" si="1"/>
        <v>0</v>
      </c>
      <c r="F101" s="3"/>
      <c r="G101" s="28" t="s">
        <v>40</v>
      </c>
      <c r="H101" s="34"/>
      <c r="I101" s="170">
        <f>'CEF Outubro 2018'!I95:J95</f>
        <v>17609.270000000004</v>
      </c>
      <c r="J101" s="171"/>
      <c r="K101" s="24"/>
    </row>
    <row r="102" spans="1:13" x14ac:dyDescent="0.25">
      <c r="A102" s="27"/>
      <c r="B102" s="63"/>
      <c r="C102" s="63"/>
      <c r="D102" s="80"/>
      <c r="E102" s="29">
        <f t="shared" si="1"/>
        <v>0</v>
      </c>
      <c r="F102" s="3"/>
      <c r="G102" s="27" t="s">
        <v>208</v>
      </c>
      <c r="H102" s="41"/>
      <c r="I102" s="158">
        <v>17692.71</v>
      </c>
      <c r="J102" s="159"/>
      <c r="K102" s="24"/>
    </row>
    <row r="103" spans="1:13" x14ac:dyDescent="0.25">
      <c r="A103" s="27"/>
      <c r="B103" s="63"/>
      <c r="C103" s="63"/>
      <c r="D103" s="80"/>
      <c r="E103" s="29">
        <f t="shared" si="1"/>
        <v>0</v>
      </c>
      <c r="F103" s="3"/>
      <c r="G103" s="27"/>
      <c r="H103" s="56"/>
      <c r="I103" s="158"/>
      <c r="J103" s="159"/>
      <c r="K103" s="24"/>
    </row>
    <row r="104" spans="1:13" x14ac:dyDescent="0.25">
      <c r="A104" s="27"/>
      <c r="B104" s="63"/>
      <c r="C104" s="63"/>
      <c r="D104" s="80"/>
      <c r="E104" s="29">
        <f t="shared" si="1"/>
        <v>0</v>
      </c>
      <c r="F104" s="3"/>
      <c r="G104" s="59" t="s">
        <v>175</v>
      </c>
      <c r="H104" s="60"/>
      <c r="I104" s="168">
        <f>-SUMIF($G$8:$G$60,G104,$D$8:$D$60)</f>
        <v>-17609.27</v>
      </c>
      <c r="J104" s="169"/>
      <c r="K104" s="24"/>
    </row>
    <row r="105" spans="1:13" x14ac:dyDescent="0.25">
      <c r="A105" s="62"/>
      <c r="B105" s="63"/>
      <c r="C105" s="63"/>
      <c r="D105" s="80"/>
      <c r="E105" s="29">
        <f t="shared" si="1"/>
        <v>0</v>
      </c>
      <c r="F105" s="3"/>
      <c r="G105" s="47" t="s">
        <v>17</v>
      </c>
      <c r="H105" s="48"/>
      <c r="I105" s="164">
        <f>SUM(I101:J104)</f>
        <v>17692.710000000003</v>
      </c>
      <c r="J105" s="165"/>
      <c r="K105" s="24"/>
    </row>
    <row r="106" spans="1:13" x14ac:dyDescent="0.25">
      <c r="A106" s="27"/>
      <c r="B106" s="63"/>
      <c r="C106" s="63"/>
      <c r="D106" s="80"/>
      <c r="E106" s="29">
        <f t="shared" si="1"/>
        <v>0</v>
      </c>
      <c r="F106" s="3"/>
      <c r="G106" s="49"/>
      <c r="H106" s="41"/>
      <c r="I106" s="41"/>
      <c r="J106" s="98"/>
      <c r="K106" s="24"/>
    </row>
    <row r="107" spans="1:13" x14ac:dyDescent="0.25">
      <c r="A107" s="27"/>
      <c r="B107" s="63"/>
      <c r="C107" s="63"/>
      <c r="D107" s="80"/>
      <c r="E107" s="29">
        <f t="shared" si="1"/>
        <v>0</v>
      </c>
      <c r="F107" s="3"/>
      <c r="G107" s="50" t="s">
        <v>41</v>
      </c>
      <c r="H107" s="51"/>
      <c r="I107" s="51"/>
      <c r="J107" s="52"/>
      <c r="K107" s="24"/>
    </row>
    <row r="108" spans="1:13" x14ac:dyDescent="0.25">
      <c r="A108" s="30"/>
      <c r="B108" s="85"/>
      <c r="C108" s="85"/>
      <c r="D108" s="86"/>
      <c r="E108" s="87"/>
      <c r="F108" s="3"/>
      <c r="G108" s="96" t="s">
        <v>140</v>
      </c>
      <c r="H108" s="97"/>
      <c r="I108" s="174">
        <f>'CEF Outubro 2018'!I102:J102</f>
        <v>87395.72</v>
      </c>
      <c r="J108" s="175"/>
      <c r="K108" s="24"/>
    </row>
    <row r="109" spans="1:13" x14ac:dyDescent="0.25">
      <c r="A109" s="166" t="s">
        <v>22</v>
      </c>
      <c r="B109" s="167"/>
      <c r="C109" s="167"/>
      <c r="D109" s="81"/>
      <c r="E109" s="35">
        <f>SUM(E71:E107)</f>
        <v>438829.35000000009</v>
      </c>
      <c r="F109" s="3"/>
      <c r="G109" s="27" t="s">
        <v>209</v>
      </c>
      <c r="H109" s="97"/>
      <c r="I109" s="174">
        <v>29819.85</v>
      </c>
      <c r="J109" s="175"/>
      <c r="K109" s="24"/>
    </row>
    <row r="110" spans="1:13" x14ac:dyDescent="0.25">
      <c r="F110" s="3"/>
      <c r="G110" s="96"/>
      <c r="H110" s="97"/>
      <c r="I110" s="174"/>
      <c r="J110" s="175"/>
      <c r="K110" s="24"/>
    </row>
    <row r="111" spans="1:13" x14ac:dyDescent="0.25">
      <c r="E111" s="46">
        <f>D61-E109</f>
        <v>0</v>
      </c>
      <c r="F111" s="3"/>
      <c r="G111" s="27"/>
      <c r="H111" s="41"/>
      <c r="I111" s="182"/>
      <c r="J111" s="183"/>
      <c r="K111" s="24"/>
    </row>
    <row r="112" spans="1:13" x14ac:dyDescent="0.25">
      <c r="F112" s="3"/>
      <c r="G112" s="89" t="s">
        <v>18</v>
      </c>
      <c r="H112" s="88"/>
      <c r="I112" s="164">
        <f>SUM(I108:J111)</f>
        <v>117215.57</v>
      </c>
      <c r="J112" s="165"/>
      <c r="K112" s="24"/>
    </row>
    <row r="113" spans="1:11" x14ac:dyDescent="0.25">
      <c r="A113" s="27"/>
      <c r="B113" s="63"/>
      <c r="C113" s="63"/>
      <c r="D113" s="80"/>
      <c r="K113" s="24"/>
    </row>
    <row r="114" spans="1:11" x14ac:dyDescent="0.25">
      <c r="A114" s="27"/>
      <c r="B114" s="63"/>
      <c r="C114" s="63"/>
      <c r="D114" s="80"/>
      <c r="G114" s="45"/>
      <c r="H114" s="45"/>
      <c r="I114" s="69"/>
      <c r="J114" s="69"/>
      <c r="K114" s="24"/>
    </row>
    <row r="115" spans="1:11" x14ac:dyDescent="0.25">
      <c r="D115" s="72"/>
      <c r="F115" s="3"/>
      <c r="G115" s="45"/>
      <c r="H115" s="45"/>
      <c r="I115" s="69"/>
      <c r="J115" s="69"/>
      <c r="K115" s="24"/>
    </row>
    <row r="117" spans="1:11" x14ac:dyDescent="0.25">
      <c r="E117" s="46"/>
    </row>
    <row r="118" spans="1:11" x14ac:dyDescent="0.25">
      <c r="E118" s="46"/>
    </row>
    <row r="121" spans="1:11" x14ac:dyDescent="0.25">
      <c r="E121" s="46"/>
    </row>
  </sheetData>
  <mergeCells count="47">
    <mergeCell ref="A66:K66"/>
    <mergeCell ref="A2:K2"/>
    <mergeCell ref="A4:K4"/>
    <mergeCell ref="A6:F6"/>
    <mergeCell ref="G6:K6"/>
    <mergeCell ref="A61:B61"/>
    <mergeCell ref="I76:J76"/>
    <mergeCell ref="A68:K68"/>
    <mergeCell ref="A70:E70"/>
    <mergeCell ref="G70:J70"/>
    <mergeCell ref="I71:J71"/>
    <mergeCell ref="G72:H72"/>
    <mergeCell ref="I72:J72"/>
    <mergeCell ref="G73:H73"/>
    <mergeCell ref="I73:J73"/>
    <mergeCell ref="G74:H74"/>
    <mergeCell ref="I74:J74"/>
    <mergeCell ref="I75:J75"/>
    <mergeCell ref="I90:J90"/>
    <mergeCell ref="I79:J79"/>
    <mergeCell ref="I80:J80"/>
    <mergeCell ref="G81:H81"/>
    <mergeCell ref="I81:J81"/>
    <mergeCell ref="I82:J82"/>
    <mergeCell ref="I83:J83"/>
    <mergeCell ref="I84:J84"/>
    <mergeCell ref="I86:J86"/>
    <mergeCell ref="I87:J87"/>
    <mergeCell ref="I88:J88"/>
    <mergeCell ref="I89:J89"/>
    <mergeCell ref="I108:J108"/>
    <mergeCell ref="I91:J91"/>
    <mergeCell ref="I94:J94"/>
    <mergeCell ref="I95:J95"/>
    <mergeCell ref="I96:J96"/>
    <mergeCell ref="I97:J97"/>
    <mergeCell ref="I98:J98"/>
    <mergeCell ref="I101:J101"/>
    <mergeCell ref="I102:J102"/>
    <mergeCell ref="I103:J103"/>
    <mergeCell ref="I104:J104"/>
    <mergeCell ref="I105:J105"/>
    <mergeCell ref="A109:C109"/>
    <mergeCell ref="I109:J109"/>
    <mergeCell ref="I110:J110"/>
    <mergeCell ref="I111:J111"/>
    <mergeCell ref="I112:J11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108"/>
  <sheetViews>
    <sheetView topLeftCell="A81" workbookViewId="0">
      <selection activeCell="F10" sqref="F10"/>
    </sheetView>
  </sheetViews>
  <sheetFormatPr defaultRowHeight="15" x14ac:dyDescent="0.25"/>
  <cols>
    <col min="1" max="1" width="10.42578125" style="99" bestFit="1" customWidth="1"/>
    <col min="2" max="2" width="11.42578125" style="99" bestFit="1" customWidth="1"/>
    <col min="3" max="3" width="41.140625" style="99" bestFit="1" customWidth="1"/>
    <col min="4" max="4" width="12.42578125" style="74" bestFit="1" customWidth="1"/>
    <col min="5" max="5" width="13.28515625" style="99" bestFit="1" customWidth="1"/>
    <col min="6" max="6" width="12.42578125" style="99" bestFit="1" customWidth="1"/>
    <col min="7" max="7" width="45.140625" style="99" bestFit="1" customWidth="1"/>
    <col min="8" max="8" width="47" style="99" bestFit="1" customWidth="1"/>
    <col min="9" max="9" width="10" style="99" bestFit="1" customWidth="1"/>
    <col min="10" max="10" width="4.7109375" style="1" bestFit="1" customWidth="1"/>
    <col min="11" max="11" width="11" style="73" bestFit="1" customWidth="1"/>
    <col min="12" max="12" width="9.140625" style="99"/>
    <col min="13" max="13" width="13.28515625" style="99" bestFit="1" customWidth="1"/>
    <col min="14" max="16384" width="9.140625" style="99"/>
  </cols>
  <sheetData>
    <row r="2" spans="1:11" ht="46.5" customHeight="1" x14ac:dyDescent="0.25">
      <c r="A2" s="149" t="s">
        <v>123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 x14ac:dyDescent="0.25"/>
    <row r="4" spans="1:11" ht="18" customHeight="1" x14ac:dyDescent="0.3">
      <c r="A4" s="150" t="s">
        <v>220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9.75" customHeight="1" x14ac:dyDescent="0.25"/>
    <row r="6" spans="1:11" x14ac:dyDescent="0.25">
      <c r="A6" s="151" t="s">
        <v>9</v>
      </c>
      <c r="B6" s="151"/>
      <c r="C6" s="151"/>
      <c r="D6" s="151"/>
      <c r="E6" s="151"/>
      <c r="F6" s="151"/>
      <c r="G6" s="151" t="s">
        <v>11</v>
      </c>
      <c r="H6" s="151"/>
      <c r="I6" s="151"/>
      <c r="J6" s="151"/>
      <c r="K6" s="151"/>
    </row>
    <row r="7" spans="1:11" ht="10.5" customHeight="1" thickBot="1" x14ac:dyDescent="0.3">
      <c r="A7" s="3"/>
      <c r="B7" s="3"/>
      <c r="C7" s="3"/>
      <c r="D7" s="75"/>
      <c r="E7" s="3"/>
      <c r="F7" s="3"/>
      <c r="G7" s="3"/>
      <c r="H7" s="3"/>
      <c r="I7" s="3"/>
      <c r="J7" s="2"/>
      <c r="K7" s="24"/>
    </row>
    <row r="8" spans="1:11" x14ac:dyDescent="0.25">
      <c r="A8" s="11" t="s">
        <v>1</v>
      </c>
      <c r="B8" s="12" t="s">
        <v>0</v>
      </c>
      <c r="C8" s="12" t="s">
        <v>2</v>
      </c>
      <c r="D8" s="76" t="s">
        <v>3</v>
      </c>
      <c r="E8" s="12" t="s">
        <v>4</v>
      </c>
      <c r="F8" s="13" t="s">
        <v>5</v>
      </c>
      <c r="G8" s="8" t="s">
        <v>6</v>
      </c>
      <c r="H8" s="14" t="s">
        <v>10</v>
      </c>
      <c r="I8" s="12" t="s">
        <v>15</v>
      </c>
      <c r="J8" s="12" t="s">
        <v>7</v>
      </c>
      <c r="K8" s="23" t="s">
        <v>8</v>
      </c>
    </row>
    <row r="9" spans="1:11" x14ac:dyDescent="0.25">
      <c r="A9" s="15"/>
      <c r="B9" s="4"/>
      <c r="C9" s="4" t="s">
        <v>13</v>
      </c>
      <c r="D9" s="77"/>
      <c r="E9" s="5"/>
      <c r="F9" s="6">
        <f>'CEF Novembro 2018'!F61</f>
        <v>0</v>
      </c>
      <c r="G9" s="9"/>
      <c r="H9" s="7"/>
      <c r="I9" s="4"/>
      <c r="J9" s="19"/>
      <c r="K9" s="16"/>
    </row>
    <row r="10" spans="1:11" x14ac:dyDescent="0.25">
      <c r="A10" s="15">
        <v>43437</v>
      </c>
      <c r="B10" s="4">
        <v>702454</v>
      </c>
      <c r="C10" s="4" t="s">
        <v>52</v>
      </c>
      <c r="D10" s="77">
        <v>10900</v>
      </c>
      <c r="E10" s="5"/>
      <c r="F10" s="6">
        <f t="shared" ref="F10:F47" si="0">F9-D10+E10</f>
        <v>-10900</v>
      </c>
      <c r="G10" s="9" t="s">
        <v>174</v>
      </c>
      <c r="H10" s="7" t="s">
        <v>45</v>
      </c>
      <c r="I10" s="4">
        <v>331806</v>
      </c>
      <c r="J10" s="19">
        <v>9</v>
      </c>
      <c r="K10" s="16">
        <v>43440</v>
      </c>
    </row>
    <row r="11" spans="1:11" x14ac:dyDescent="0.25">
      <c r="A11" s="15">
        <v>43437</v>
      </c>
      <c r="B11" s="4">
        <v>727220</v>
      </c>
      <c r="C11" s="4" t="s">
        <v>60</v>
      </c>
      <c r="D11" s="77"/>
      <c r="E11" s="77">
        <v>10900</v>
      </c>
      <c r="F11" s="6">
        <f t="shared" si="0"/>
        <v>0</v>
      </c>
      <c r="G11" s="9" t="s">
        <v>144</v>
      </c>
      <c r="H11" s="7"/>
      <c r="I11" s="4"/>
      <c r="J11" s="19"/>
      <c r="K11" s="16"/>
    </row>
    <row r="12" spans="1:11" x14ac:dyDescent="0.25">
      <c r="A12" s="15">
        <v>43439</v>
      </c>
      <c r="B12" s="4">
        <v>727220</v>
      </c>
      <c r="C12" s="4" t="s">
        <v>60</v>
      </c>
      <c r="D12" s="77"/>
      <c r="E12" s="77">
        <v>99</v>
      </c>
      <c r="F12" s="6">
        <f t="shared" si="0"/>
        <v>99</v>
      </c>
      <c r="G12" s="9" t="s">
        <v>144</v>
      </c>
      <c r="H12" s="7"/>
      <c r="I12" s="4"/>
      <c r="J12" s="19"/>
      <c r="K12" s="16"/>
    </row>
    <row r="13" spans="1:11" x14ac:dyDescent="0.25">
      <c r="A13" s="15">
        <v>43439</v>
      </c>
      <c r="B13" s="4">
        <v>112018</v>
      </c>
      <c r="C13" s="4" t="s">
        <v>187</v>
      </c>
      <c r="D13" s="77">
        <v>99</v>
      </c>
      <c r="E13" s="5"/>
      <c r="F13" s="6">
        <f t="shared" si="0"/>
        <v>0</v>
      </c>
      <c r="G13" s="9" t="s">
        <v>72</v>
      </c>
      <c r="H13" s="7"/>
      <c r="I13" s="4"/>
      <c r="J13" s="19"/>
      <c r="K13" s="16"/>
    </row>
    <row r="14" spans="1:11" x14ac:dyDescent="0.25">
      <c r="A14" s="15">
        <v>43440</v>
      </c>
      <c r="B14" s="4">
        <v>309379</v>
      </c>
      <c r="C14" s="4" t="s">
        <v>171</v>
      </c>
      <c r="D14" s="77">
        <v>91193.54</v>
      </c>
      <c r="E14" s="5"/>
      <c r="F14" s="6">
        <f t="shared" si="0"/>
        <v>-91193.54</v>
      </c>
      <c r="G14" s="9" t="s">
        <v>147</v>
      </c>
      <c r="H14" s="7"/>
      <c r="I14" s="4"/>
      <c r="J14" s="19"/>
      <c r="K14" s="16"/>
    </row>
    <row r="15" spans="1:11" x14ac:dyDescent="0.25">
      <c r="A15" s="15">
        <v>43440</v>
      </c>
      <c r="B15" s="4">
        <v>1</v>
      </c>
      <c r="C15" s="4" t="s">
        <v>37</v>
      </c>
      <c r="D15" s="77"/>
      <c r="E15" s="77">
        <v>162679.73000000001</v>
      </c>
      <c r="F15" s="6">
        <f t="shared" si="0"/>
        <v>71486.190000000017</v>
      </c>
      <c r="G15" s="9" t="s">
        <v>146</v>
      </c>
      <c r="H15" s="7"/>
      <c r="I15" s="4"/>
      <c r="J15" s="19"/>
      <c r="K15" s="16"/>
    </row>
    <row r="16" spans="1:11" x14ac:dyDescent="0.25">
      <c r="A16" s="15">
        <v>43440</v>
      </c>
      <c r="B16" s="4">
        <v>1</v>
      </c>
      <c r="C16" s="4" t="s">
        <v>37</v>
      </c>
      <c r="D16" s="77"/>
      <c r="E16" s="77">
        <v>87318.02</v>
      </c>
      <c r="F16" s="6">
        <f t="shared" si="0"/>
        <v>158804.21000000002</v>
      </c>
      <c r="G16" s="9" t="s">
        <v>146</v>
      </c>
      <c r="H16" s="7"/>
      <c r="I16" s="4"/>
      <c r="J16" s="19"/>
      <c r="K16" s="16"/>
    </row>
    <row r="17" spans="1:11" x14ac:dyDescent="0.25">
      <c r="A17" s="15">
        <v>43444</v>
      </c>
      <c r="B17" s="4">
        <v>492815</v>
      </c>
      <c r="C17" s="4" t="s">
        <v>52</v>
      </c>
      <c r="D17" s="77">
        <v>1007.93</v>
      </c>
      <c r="E17" s="5"/>
      <c r="F17" s="6">
        <f t="shared" si="0"/>
        <v>157796.28000000003</v>
      </c>
      <c r="G17" s="9" t="s">
        <v>176</v>
      </c>
      <c r="H17" s="7" t="s">
        <v>180</v>
      </c>
      <c r="I17" s="4">
        <v>1245659</v>
      </c>
      <c r="J17" s="19">
        <v>1</v>
      </c>
      <c r="K17" s="16"/>
    </row>
    <row r="18" spans="1:11" x14ac:dyDescent="0.25">
      <c r="A18" s="15">
        <v>43444</v>
      </c>
      <c r="B18" s="4">
        <v>708918</v>
      </c>
      <c r="C18" s="4" t="s">
        <v>196</v>
      </c>
      <c r="D18" s="77">
        <v>2072.46</v>
      </c>
      <c r="E18" s="5"/>
      <c r="F18" s="6">
        <f t="shared" si="0"/>
        <v>155723.82000000004</v>
      </c>
      <c r="G18" s="9" t="s">
        <v>198</v>
      </c>
      <c r="H18" s="7" t="s">
        <v>202</v>
      </c>
      <c r="I18" s="4">
        <v>889148152</v>
      </c>
      <c r="J18" s="19">
        <v>1</v>
      </c>
      <c r="K18" s="16"/>
    </row>
    <row r="19" spans="1:11" x14ac:dyDescent="0.25">
      <c r="A19" s="15">
        <v>43446</v>
      </c>
      <c r="B19" s="4">
        <v>282739</v>
      </c>
      <c r="C19" s="4" t="s">
        <v>58</v>
      </c>
      <c r="D19" s="77">
        <v>155000</v>
      </c>
      <c r="E19" s="5"/>
      <c r="F19" s="6">
        <f t="shared" si="0"/>
        <v>723.82000000003609</v>
      </c>
      <c r="G19" s="9" t="s">
        <v>148</v>
      </c>
      <c r="H19" s="7"/>
      <c r="I19" s="4"/>
      <c r="J19" s="19"/>
      <c r="K19" s="16"/>
    </row>
    <row r="20" spans="1:11" x14ac:dyDescent="0.25">
      <c r="A20" s="15">
        <v>43447</v>
      </c>
      <c r="B20" s="4">
        <v>300149</v>
      </c>
      <c r="C20" s="4" t="s">
        <v>57</v>
      </c>
      <c r="D20" s="77">
        <v>5458.92</v>
      </c>
      <c r="E20" s="5"/>
      <c r="F20" s="6">
        <f t="shared" si="0"/>
        <v>-4735.099999999964</v>
      </c>
      <c r="G20" s="9" t="s">
        <v>173</v>
      </c>
      <c r="H20" s="7" t="s">
        <v>182</v>
      </c>
      <c r="I20" s="4">
        <v>11</v>
      </c>
      <c r="J20" s="19">
        <v>6</v>
      </c>
      <c r="K20" s="16">
        <v>43444</v>
      </c>
    </row>
    <row r="21" spans="1:11" x14ac:dyDescent="0.25">
      <c r="A21" s="15">
        <v>43447</v>
      </c>
      <c r="B21" s="4">
        <v>300151</v>
      </c>
      <c r="C21" s="4" t="s">
        <v>57</v>
      </c>
      <c r="D21" s="77">
        <v>11905.45</v>
      </c>
      <c r="E21" s="5"/>
      <c r="F21" s="6">
        <f t="shared" si="0"/>
        <v>-16640.549999999967</v>
      </c>
      <c r="G21" s="9" t="s">
        <v>173</v>
      </c>
      <c r="H21" s="7" t="s">
        <v>128</v>
      </c>
      <c r="I21" s="4">
        <v>27</v>
      </c>
      <c r="J21" s="19">
        <v>3</v>
      </c>
      <c r="K21" s="16">
        <v>43441</v>
      </c>
    </row>
    <row r="22" spans="1:11" x14ac:dyDescent="0.25">
      <c r="A22" s="15">
        <v>43447</v>
      </c>
      <c r="B22" s="4">
        <v>300147</v>
      </c>
      <c r="C22" s="4" t="s">
        <v>57</v>
      </c>
      <c r="D22" s="77">
        <v>17561.3</v>
      </c>
      <c r="E22" s="5"/>
      <c r="F22" s="6">
        <f t="shared" si="0"/>
        <v>-34201.849999999962</v>
      </c>
      <c r="G22" s="9" t="s">
        <v>173</v>
      </c>
      <c r="H22" s="7" t="s">
        <v>61</v>
      </c>
      <c r="I22" s="4">
        <v>23</v>
      </c>
      <c r="J22" s="19">
        <v>9</v>
      </c>
      <c r="K22" s="16">
        <v>43442</v>
      </c>
    </row>
    <row r="23" spans="1:11" x14ac:dyDescent="0.25">
      <c r="A23" s="15">
        <v>43447</v>
      </c>
      <c r="B23" s="4">
        <v>727220</v>
      </c>
      <c r="C23" s="4" t="s">
        <v>60</v>
      </c>
      <c r="D23" s="77"/>
      <c r="E23" s="77">
        <v>53041.85</v>
      </c>
      <c r="F23" s="6">
        <f t="shared" si="0"/>
        <v>18840.000000000036</v>
      </c>
      <c r="G23" s="9" t="s">
        <v>144</v>
      </c>
      <c r="H23" s="7"/>
      <c r="I23" s="4"/>
      <c r="J23" s="19"/>
      <c r="K23" s="16"/>
    </row>
    <row r="24" spans="1:11" x14ac:dyDescent="0.25">
      <c r="A24" s="15">
        <v>43447</v>
      </c>
      <c r="B24" s="4">
        <v>300150</v>
      </c>
      <c r="C24" s="4" t="s">
        <v>57</v>
      </c>
      <c r="D24" s="77">
        <v>18840</v>
      </c>
      <c r="E24" s="5"/>
      <c r="F24" s="6">
        <f t="shared" si="0"/>
        <v>3.637978807091713E-11</v>
      </c>
      <c r="G24" s="9" t="s">
        <v>173</v>
      </c>
      <c r="H24" s="7" t="s">
        <v>127</v>
      </c>
      <c r="I24" s="4">
        <v>55</v>
      </c>
      <c r="J24" s="19">
        <v>9</v>
      </c>
      <c r="K24" s="16">
        <v>43442</v>
      </c>
    </row>
    <row r="25" spans="1:11" x14ac:dyDescent="0.25">
      <c r="A25" s="15">
        <v>43448</v>
      </c>
      <c r="B25" s="4">
        <v>300148</v>
      </c>
      <c r="C25" s="4" t="s">
        <v>57</v>
      </c>
      <c r="D25" s="77">
        <v>36176.480000000003</v>
      </c>
      <c r="E25" s="5"/>
      <c r="F25" s="6">
        <f t="shared" si="0"/>
        <v>-36176.479999999967</v>
      </c>
      <c r="G25" s="9" t="s">
        <v>173</v>
      </c>
      <c r="H25" s="7" t="s">
        <v>204</v>
      </c>
      <c r="I25" s="4">
        <v>16</v>
      </c>
      <c r="J25" s="19">
        <v>9</v>
      </c>
      <c r="K25" s="16">
        <v>43441</v>
      </c>
    </row>
    <row r="26" spans="1:11" x14ac:dyDescent="0.25">
      <c r="A26" s="15">
        <v>43448</v>
      </c>
      <c r="B26" s="4">
        <v>727220</v>
      </c>
      <c r="C26" s="4" t="s">
        <v>60</v>
      </c>
      <c r="D26" s="77"/>
      <c r="E26" s="77">
        <v>36176.480000000003</v>
      </c>
      <c r="F26" s="6">
        <f t="shared" si="0"/>
        <v>0</v>
      </c>
      <c r="G26" s="9" t="s">
        <v>144</v>
      </c>
      <c r="H26" s="7"/>
      <c r="I26" s="4"/>
      <c r="J26" s="19"/>
      <c r="K26" s="16"/>
    </row>
    <row r="27" spans="1:11" x14ac:dyDescent="0.25">
      <c r="A27" s="15">
        <v>43451</v>
      </c>
      <c r="B27" s="4">
        <v>727220</v>
      </c>
      <c r="C27" s="4" t="s">
        <v>60</v>
      </c>
      <c r="D27" s="77"/>
      <c r="E27" s="77">
        <v>3040.74</v>
      </c>
      <c r="F27" s="6">
        <f t="shared" si="0"/>
        <v>3040.74</v>
      </c>
      <c r="G27" s="9" t="s">
        <v>144</v>
      </c>
      <c r="H27" s="7"/>
      <c r="I27" s="4"/>
      <c r="J27" s="19"/>
      <c r="K27" s="16"/>
    </row>
    <row r="28" spans="1:11" x14ac:dyDescent="0.25">
      <c r="A28" s="15">
        <v>43451</v>
      </c>
      <c r="B28" s="4">
        <v>300146</v>
      </c>
      <c r="C28" s="4" t="s">
        <v>57</v>
      </c>
      <c r="D28" s="77">
        <v>3040.74</v>
      </c>
      <c r="E28" s="5"/>
      <c r="F28" s="6">
        <f t="shared" si="0"/>
        <v>0</v>
      </c>
      <c r="G28" s="9" t="s">
        <v>173</v>
      </c>
      <c r="H28" s="7" t="s">
        <v>183</v>
      </c>
      <c r="I28" s="4">
        <v>12</v>
      </c>
      <c r="J28" s="19">
        <v>6</v>
      </c>
      <c r="K28" s="16">
        <v>43444</v>
      </c>
    </row>
    <row r="29" spans="1:11" x14ac:dyDescent="0.25">
      <c r="A29" s="15">
        <v>43452</v>
      </c>
      <c r="B29" s="4">
        <v>727220</v>
      </c>
      <c r="C29" s="4" t="s">
        <v>60</v>
      </c>
      <c r="D29" s="77"/>
      <c r="E29" s="77">
        <v>36108.230000000003</v>
      </c>
      <c r="F29" s="6">
        <f t="shared" si="0"/>
        <v>36108.230000000003</v>
      </c>
      <c r="G29" s="9" t="s">
        <v>144</v>
      </c>
      <c r="H29" s="7"/>
      <c r="I29" s="4"/>
      <c r="J29" s="19"/>
      <c r="K29" s="16"/>
    </row>
    <row r="30" spans="1:11" x14ac:dyDescent="0.25">
      <c r="A30" s="15">
        <v>43452</v>
      </c>
      <c r="B30" s="4">
        <v>309379</v>
      </c>
      <c r="C30" s="4" t="s">
        <v>171</v>
      </c>
      <c r="D30" s="77">
        <v>31502.69</v>
      </c>
      <c r="E30" s="5"/>
      <c r="F30" s="6">
        <f t="shared" si="0"/>
        <v>4605.5400000000045</v>
      </c>
      <c r="G30" s="9" t="s">
        <v>147</v>
      </c>
      <c r="H30" s="7"/>
      <c r="I30" s="4"/>
      <c r="J30" s="19"/>
      <c r="K30" s="16"/>
    </row>
    <row r="31" spans="1:11" x14ac:dyDescent="0.25">
      <c r="A31" s="15">
        <v>43452</v>
      </c>
      <c r="B31" s="4">
        <v>300152</v>
      </c>
      <c r="C31" s="4" t="s">
        <v>57</v>
      </c>
      <c r="D31" s="77">
        <v>4605.54</v>
      </c>
      <c r="E31" s="5"/>
      <c r="F31" s="6">
        <f t="shared" si="0"/>
        <v>4.5474735088646412E-12</v>
      </c>
      <c r="G31" s="9" t="s">
        <v>173</v>
      </c>
      <c r="H31" s="7" t="s">
        <v>188</v>
      </c>
      <c r="I31" s="4">
        <v>4</v>
      </c>
      <c r="J31" s="19">
        <v>4</v>
      </c>
      <c r="K31" s="16">
        <v>43444</v>
      </c>
    </row>
    <row r="32" spans="1:11" x14ac:dyDescent="0.25">
      <c r="A32" s="15">
        <v>43454</v>
      </c>
      <c r="B32" s="4">
        <v>568373</v>
      </c>
      <c r="C32" s="4" t="s">
        <v>52</v>
      </c>
      <c r="D32" s="77">
        <v>496.8</v>
      </c>
      <c r="E32" s="5"/>
      <c r="F32" s="6">
        <f t="shared" si="0"/>
        <v>-496.79999999999546</v>
      </c>
      <c r="G32" s="9" t="s">
        <v>223</v>
      </c>
      <c r="H32" s="7" t="s">
        <v>160</v>
      </c>
      <c r="I32" s="4">
        <v>1</v>
      </c>
      <c r="J32" s="19">
        <v>1</v>
      </c>
      <c r="K32" s="16"/>
    </row>
    <row r="33" spans="1:11" x14ac:dyDescent="0.25">
      <c r="A33" s="15">
        <v>43454</v>
      </c>
      <c r="B33" s="4">
        <v>435147</v>
      </c>
      <c r="C33" s="4" t="s">
        <v>53</v>
      </c>
      <c r="D33" s="77">
        <v>3012</v>
      </c>
      <c r="E33" s="5"/>
      <c r="F33" s="6">
        <f t="shared" si="0"/>
        <v>-3508.7999999999956</v>
      </c>
      <c r="G33" s="9" t="s">
        <v>31</v>
      </c>
      <c r="H33" s="7" t="s">
        <v>224</v>
      </c>
      <c r="I33" s="4">
        <v>83</v>
      </c>
      <c r="J33" s="19">
        <v>1</v>
      </c>
      <c r="K33" s="16"/>
    </row>
    <row r="34" spans="1:11" x14ac:dyDescent="0.25">
      <c r="A34" s="15">
        <v>43454</v>
      </c>
      <c r="B34" s="4">
        <v>727220</v>
      </c>
      <c r="C34" s="4" t="s">
        <v>60</v>
      </c>
      <c r="D34" s="77"/>
      <c r="E34" s="77">
        <v>25561.61</v>
      </c>
      <c r="F34" s="6">
        <f t="shared" si="0"/>
        <v>22052.810000000005</v>
      </c>
      <c r="G34" s="9" t="s">
        <v>144</v>
      </c>
      <c r="H34" s="7"/>
      <c r="I34" s="4"/>
      <c r="J34" s="19"/>
      <c r="K34" s="16"/>
    </row>
    <row r="35" spans="1:11" x14ac:dyDescent="0.25">
      <c r="A35" s="15">
        <v>43454</v>
      </c>
      <c r="B35" s="4">
        <v>435549</v>
      </c>
      <c r="C35" s="4" t="s">
        <v>53</v>
      </c>
      <c r="D35" s="77">
        <v>2889.98</v>
      </c>
      <c r="E35" s="5"/>
      <c r="F35" s="6">
        <f t="shared" si="0"/>
        <v>19162.830000000005</v>
      </c>
      <c r="G35" s="9" t="s">
        <v>43</v>
      </c>
      <c r="H35" s="7" t="s">
        <v>134</v>
      </c>
      <c r="I35" s="4">
        <v>143</v>
      </c>
      <c r="J35" s="19">
        <v>1</v>
      </c>
      <c r="K35" s="16"/>
    </row>
    <row r="36" spans="1:11" x14ac:dyDescent="0.25">
      <c r="A36" s="15">
        <v>43454</v>
      </c>
      <c r="B36" s="4">
        <v>435364</v>
      </c>
      <c r="C36" s="4" t="s">
        <v>53</v>
      </c>
      <c r="D36" s="77">
        <v>932.25</v>
      </c>
      <c r="E36" s="5"/>
      <c r="F36" s="6">
        <f t="shared" si="0"/>
        <v>18230.580000000005</v>
      </c>
      <c r="G36" s="9" t="s">
        <v>31</v>
      </c>
      <c r="H36" s="7" t="s">
        <v>225</v>
      </c>
      <c r="I36" s="4">
        <v>139</v>
      </c>
      <c r="J36" s="19">
        <v>1</v>
      </c>
      <c r="K36" s="16"/>
    </row>
    <row r="37" spans="1:11" x14ac:dyDescent="0.25">
      <c r="A37" s="15">
        <v>43454</v>
      </c>
      <c r="B37" s="4">
        <v>300155</v>
      </c>
      <c r="C37" s="4" t="s">
        <v>57</v>
      </c>
      <c r="D37" s="77">
        <v>2252.4</v>
      </c>
      <c r="E37" s="5"/>
      <c r="F37" s="6">
        <f t="shared" si="0"/>
        <v>15978.180000000006</v>
      </c>
      <c r="G37" s="9" t="s">
        <v>173</v>
      </c>
      <c r="H37" s="7" t="s">
        <v>179</v>
      </c>
      <c r="I37" s="4">
        <v>34</v>
      </c>
      <c r="J37" s="19">
        <v>7</v>
      </c>
      <c r="K37" s="16">
        <v>43445</v>
      </c>
    </row>
    <row r="38" spans="1:11" x14ac:dyDescent="0.25">
      <c r="A38" s="15">
        <v>43454</v>
      </c>
      <c r="B38" s="4">
        <v>836747</v>
      </c>
      <c r="C38" s="4" t="s">
        <v>54</v>
      </c>
      <c r="D38" s="77">
        <v>9310.66</v>
      </c>
      <c r="E38" s="5"/>
      <c r="F38" s="6">
        <f t="shared" si="0"/>
        <v>6667.5200000000059</v>
      </c>
      <c r="G38" s="9" t="s">
        <v>29</v>
      </c>
      <c r="H38" s="7" t="s">
        <v>116</v>
      </c>
      <c r="I38" s="4">
        <v>8</v>
      </c>
      <c r="J38" s="19">
        <v>1</v>
      </c>
      <c r="K38" s="16"/>
    </row>
    <row r="39" spans="1:11" x14ac:dyDescent="0.25">
      <c r="A39" s="15">
        <v>43454</v>
      </c>
      <c r="B39" s="4">
        <v>836621</v>
      </c>
      <c r="C39" s="4" t="s">
        <v>54</v>
      </c>
      <c r="D39" s="77">
        <v>6667.52</v>
      </c>
      <c r="E39" s="5"/>
      <c r="F39" s="6">
        <f t="shared" si="0"/>
        <v>5.4569682106375694E-12</v>
      </c>
      <c r="G39" s="9" t="s">
        <v>29</v>
      </c>
      <c r="H39" s="7" t="s">
        <v>116</v>
      </c>
      <c r="I39" s="4">
        <v>9</v>
      </c>
      <c r="J39" s="19">
        <v>1</v>
      </c>
      <c r="K39" s="16"/>
    </row>
    <row r="40" spans="1:11" x14ac:dyDescent="0.25">
      <c r="A40" s="15">
        <v>43462</v>
      </c>
      <c r="B40" s="4">
        <v>226706</v>
      </c>
      <c r="C40" s="4" t="s">
        <v>47</v>
      </c>
      <c r="D40" s="77">
        <v>1835.6</v>
      </c>
      <c r="E40" s="5"/>
      <c r="F40" s="6">
        <f t="shared" si="0"/>
        <v>-1835.5999999999945</v>
      </c>
      <c r="G40" s="9" t="s">
        <v>150</v>
      </c>
      <c r="H40" s="7"/>
      <c r="I40" s="4"/>
      <c r="J40" s="19"/>
      <c r="K40" s="16"/>
    </row>
    <row r="41" spans="1:11" x14ac:dyDescent="0.25">
      <c r="A41" s="15">
        <v>43462</v>
      </c>
      <c r="B41" s="4">
        <v>226277</v>
      </c>
      <c r="C41" s="4" t="s">
        <v>47</v>
      </c>
      <c r="D41" s="77">
        <v>8399.99</v>
      </c>
      <c r="E41" s="5"/>
      <c r="F41" s="6">
        <f t="shared" si="0"/>
        <v>-10235.589999999995</v>
      </c>
      <c r="G41" s="9" t="s">
        <v>150</v>
      </c>
      <c r="H41" s="7"/>
      <c r="I41" s="4"/>
      <c r="J41" s="19"/>
      <c r="K41" s="16"/>
    </row>
    <row r="42" spans="1:11" x14ac:dyDescent="0.25">
      <c r="A42" s="15">
        <v>43462</v>
      </c>
      <c r="B42" s="4">
        <v>227790</v>
      </c>
      <c r="C42" s="4" t="s">
        <v>47</v>
      </c>
      <c r="D42" s="77">
        <v>17692.71</v>
      </c>
      <c r="E42" s="5"/>
      <c r="F42" s="6">
        <f t="shared" si="0"/>
        <v>-27928.299999999996</v>
      </c>
      <c r="G42" s="9" t="s">
        <v>175</v>
      </c>
      <c r="H42" s="7"/>
      <c r="I42" s="4"/>
      <c r="J42" s="19"/>
      <c r="K42" s="16"/>
    </row>
    <row r="43" spans="1:11" x14ac:dyDescent="0.25">
      <c r="A43" s="15">
        <v>43462</v>
      </c>
      <c r="B43" s="4">
        <v>226941</v>
      </c>
      <c r="C43" s="4" t="s">
        <v>47</v>
      </c>
      <c r="D43" s="77">
        <v>3307.2</v>
      </c>
      <c r="E43" s="5"/>
      <c r="F43" s="6">
        <f t="shared" si="0"/>
        <v>-31235.499999999996</v>
      </c>
      <c r="G43" s="9" t="s">
        <v>150</v>
      </c>
      <c r="H43" s="7"/>
      <c r="I43" s="4"/>
      <c r="J43" s="19"/>
      <c r="K43" s="16"/>
    </row>
    <row r="44" spans="1:11" x14ac:dyDescent="0.25">
      <c r="A44" s="15">
        <v>43462</v>
      </c>
      <c r="B44" s="4">
        <v>727220</v>
      </c>
      <c r="C44" s="4" t="s">
        <v>60</v>
      </c>
      <c r="D44" s="77"/>
      <c r="E44" s="77">
        <v>47841.09</v>
      </c>
      <c r="F44" s="6">
        <f t="shared" si="0"/>
        <v>16605.59</v>
      </c>
      <c r="G44" s="9" t="s">
        <v>144</v>
      </c>
      <c r="H44" s="7"/>
      <c r="I44" s="4"/>
      <c r="J44" s="19"/>
      <c r="K44" s="16"/>
    </row>
    <row r="45" spans="1:11" x14ac:dyDescent="0.25">
      <c r="A45" s="15">
        <v>43462</v>
      </c>
      <c r="B45" s="4">
        <v>225812</v>
      </c>
      <c r="C45" s="4" t="s">
        <v>47</v>
      </c>
      <c r="D45" s="77">
        <v>8406.74</v>
      </c>
      <c r="E45" s="5"/>
      <c r="F45" s="6">
        <f t="shared" si="0"/>
        <v>8198.85</v>
      </c>
      <c r="G45" s="9" t="s">
        <v>150</v>
      </c>
      <c r="H45" s="7"/>
      <c r="I45" s="4"/>
      <c r="J45" s="19"/>
      <c r="K45" s="16"/>
    </row>
    <row r="46" spans="1:11" x14ac:dyDescent="0.25">
      <c r="A46" s="15">
        <v>43462</v>
      </c>
      <c r="B46" s="4">
        <v>226062</v>
      </c>
      <c r="C46" s="4" t="s">
        <v>47</v>
      </c>
      <c r="D46" s="77">
        <v>8396.85</v>
      </c>
      <c r="E46" s="5"/>
      <c r="F46" s="6">
        <f t="shared" si="0"/>
        <v>-198</v>
      </c>
      <c r="G46" s="9" t="s">
        <v>150</v>
      </c>
      <c r="H46" s="7"/>
      <c r="I46" s="4"/>
      <c r="J46" s="19"/>
      <c r="K46" s="16"/>
    </row>
    <row r="47" spans="1:11" x14ac:dyDescent="0.25">
      <c r="A47" s="15">
        <v>43462</v>
      </c>
      <c r="B47" s="4">
        <v>241997</v>
      </c>
      <c r="C47" s="4" t="s">
        <v>44</v>
      </c>
      <c r="D47" s="77"/>
      <c r="E47" s="77">
        <v>198</v>
      </c>
      <c r="F47" s="6">
        <f t="shared" si="0"/>
        <v>0</v>
      </c>
      <c r="G47" s="9" t="s">
        <v>214</v>
      </c>
      <c r="H47" s="7"/>
      <c r="I47" s="4"/>
      <c r="J47" s="19"/>
      <c r="K47" s="16"/>
    </row>
    <row r="48" spans="1:11" x14ac:dyDescent="0.25">
      <c r="A48" s="15"/>
      <c r="B48" s="4"/>
      <c r="C48" s="4"/>
      <c r="D48" s="77"/>
      <c r="E48" s="5"/>
      <c r="F48" s="6"/>
      <c r="G48" s="9"/>
      <c r="H48" s="7"/>
      <c r="I48" s="4"/>
      <c r="J48" s="19"/>
      <c r="K48" s="16"/>
    </row>
    <row r="49" spans="1:11" ht="15.75" thickBot="1" x14ac:dyDescent="0.3">
      <c r="A49" s="152" t="s">
        <v>12</v>
      </c>
      <c r="B49" s="153"/>
      <c r="C49" s="21"/>
      <c r="D49" s="78">
        <f>SUM(D10:D48)</f>
        <v>462964.74999999988</v>
      </c>
      <c r="E49" s="40">
        <f>SUM(E10:E48)</f>
        <v>462964.74999999988</v>
      </c>
      <c r="F49" s="22">
        <f>F9-D49+E49</f>
        <v>0</v>
      </c>
      <c r="G49" s="10"/>
      <c r="H49" s="18"/>
      <c r="I49" s="17"/>
      <c r="J49" s="20"/>
      <c r="K49" s="25"/>
    </row>
    <row r="50" spans="1:11" x14ac:dyDescent="0.25">
      <c r="A50" s="38" t="s">
        <v>23</v>
      </c>
      <c r="B50" s="3"/>
      <c r="C50" s="3"/>
      <c r="D50" s="75"/>
      <c r="E50" s="3"/>
      <c r="F50" s="3"/>
      <c r="G50" s="3"/>
      <c r="H50" s="3"/>
      <c r="I50" s="3"/>
      <c r="J50" s="2"/>
      <c r="K50" s="24"/>
    </row>
    <row r="51" spans="1:11" x14ac:dyDescent="0.25">
      <c r="A51" s="38"/>
      <c r="B51" s="3"/>
      <c r="C51" s="3"/>
      <c r="D51" s="75"/>
      <c r="E51" s="3"/>
      <c r="F51" s="3"/>
      <c r="G51" s="3"/>
      <c r="H51" s="3"/>
      <c r="I51" s="3"/>
      <c r="J51" s="2"/>
      <c r="K51" s="24"/>
    </row>
    <row r="52" spans="1:11" x14ac:dyDescent="0.25">
      <c r="A52" s="38"/>
      <c r="B52" s="3"/>
      <c r="C52" s="3"/>
      <c r="D52" s="75"/>
      <c r="E52" s="3"/>
      <c r="F52" s="3"/>
      <c r="G52" s="3"/>
      <c r="H52" s="3"/>
      <c r="I52" s="3"/>
      <c r="J52" s="2"/>
      <c r="K52" s="24"/>
    </row>
    <row r="54" spans="1:11" ht="46.5" customHeight="1" x14ac:dyDescent="0.25">
      <c r="A54" s="149" t="s">
        <v>123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</row>
    <row r="55" spans="1:11" ht="18" customHeight="1" x14ac:dyDescent="0.25"/>
    <row r="56" spans="1:11" ht="18" customHeight="1" x14ac:dyDescent="0.3">
      <c r="A56" s="150" t="s">
        <v>221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</row>
    <row r="57" spans="1:11" x14ac:dyDescent="0.25">
      <c r="A57" s="3"/>
      <c r="B57" s="3"/>
      <c r="C57" s="3"/>
      <c r="D57" s="75"/>
      <c r="E57" s="3"/>
      <c r="F57" s="3"/>
      <c r="G57" s="3"/>
      <c r="H57" s="3"/>
      <c r="I57" s="3"/>
      <c r="J57" s="2"/>
      <c r="K57" s="24"/>
    </row>
    <row r="58" spans="1:11" x14ac:dyDescent="0.25">
      <c r="A58" s="154" t="s">
        <v>21</v>
      </c>
      <c r="B58" s="155"/>
      <c r="C58" s="155"/>
      <c r="D58" s="155"/>
      <c r="E58" s="156"/>
      <c r="F58" s="3"/>
      <c r="G58" s="157" t="s">
        <v>20</v>
      </c>
      <c r="H58" s="157"/>
      <c r="I58" s="157"/>
      <c r="J58" s="157"/>
      <c r="K58" s="24"/>
    </row>
    <row r="59" spans="1:11" x14ac:dyDescent="0.25">
      <c r="A59" s="28" t="s">
        <v>213</v>
      </c>
      <c r="B59" s="44"/>
      <c r="C59" s="44"/>
      <c r="D59" s="79"/>
      <c r="E59" s="33">
        <f t="shared" ref="E59:E95" si="1">SUMIF($G$8:$G$48,A59,$D$8:$D$48)</f>
        <v>0</v>
      </c>
      <c r="F59" s="3"/>
      <c r="G59" s="62" t="s">
        <v>146</v>
      </c>
      <c r="H59" s="26"/>
      <c r="I59" s="158">
        <f>SUMIF($G$8:$G$48,G59,$E$8:$E$48)</f>
        <v>249997.75</v>
      </c>
      <c r="J59" s="159"/>
      <c r="K59" s="24"/>
    </row>
    <row r="60" spans="1:11" x14ac:dyDescent="0.25">
      <c r="A60" s="27" t="s">
        <v>148</v>
      </c>
      <c r="B60" s="63"/>
      <c r="C60" s="63"/>
      <c r="D60" s="80"/>
      <c r="E60" s="29">
        <f t="shared" si="1"/>
        <v>155000</v>
      </c>
      <c r="F60" s="3"/>
      <c r="G60" s="160" t="s">
        <v>144</v>
      </c>
      <c r="H60" s="161"/>
      <c r="I60" s="158">
        <f>SUMIF($G$8:$G$48,G60,$E$8:$E$48)</f>
        <v>212769.00000000003</v>
      </c>
      <c r="J60" s="159"/>
      <c r="K60" s="24"/>
    </row>
    <row r="61" spans="1:11" x14ac:dyDescent="0.25">
      <c r="A61" s="27" t="s">
        <v>173</v>
      </c>
      <c r="B61" s="63"/>
      <c r="C61" s="63"/>
      <c r="D61" s="80"/>
      <c r="E61" s="29">
        <f t="shared" si="1"/>
        <v>99840.829999999987</v>
      </c>
      <c r="F61" s="3"/>
      <c r="G61" s="160" t="s">
        <v>212</v>
      </c>
      <c r="H61" s="161"/>
      <c r="I61" s="158">
        <f>SUMIF($G$8:$G$48,G61,$E$8:$E$48)</f>
        <v>0</v>
      </c>
      <c r="J61" s="159"/>
      <c r="K61" s="24"/>
    </row>
    <row r="62" spans="1:11" x14ac:dyDescent="0.25">
      <c r="A62" s="27" t="s">
        <v>176</v>
      </c>
      <c r="B62" s="63"/>
      <c r="C62" s="63"/>
      <c r="D62" s="80"/>
      <c r="E62" s="29">
        <f t="shared" si="1"/>
        <v>1007.93</v>
      </c>
      <c r="F62" s="3"/>
      <c r="G62" s="160" t="s">
        <v>214</v>
      </c>
      <c r="H62" s="161"/>
      <c r="I62" s="158">
        <f>SUMIF($G$8:$G$48,G62,$E$8:$E$48)</f>
        <v>198</v>
      </c>
      <c r="J62" s="159"/>
      <c r="K62" s="24"/>
    </row>
    <row r="63" spans="1:11" x14ac:dyDescent="0.25">
      <c r="A63" s="27" t="s">
        <v>223</v>
      </c>
      <c r="B63" s="63"/>
      <c r="C63" s="63"/>
      <c r="D63" s="80"/>
      <c r="E63" s="29">
        <f t="shared" si="1"/>
        <v>496.8</v>
      </c>
      <c r="F63" s="3"/>
      <c r="G63" s="62"/>
      <c r="H63" s="26"/>
      <c r="I63" s="158">
        <f>SUMIF($G$8:$G$48,G63,$E$8:$E$48)</f>
        <v>0</v>
      </c>
      <c r="J63" s="159"/>
      <c r="K63" s="24"/>
    </row>
    <row r="64" spans="1:11" x14ac:dyDescent="0.25">
      <c r="A64" s="27" t="s">
        <v>174</v>
      </c>
      <c r="B64" s="63"/>
      <c r="C64" s="63"/>
      <c r="D64" s="80"/>
      <c r="E64" s="29">
        <f t="shared" si="1"/>
        <v>10900</v>
      </c>
      <c r="F64" s="3"/>
      <c r="G64" s="47" t="s">
        <v>22</v>
      </c>
      <c r="H64" s="48"/>
      <c r="I64" s="164">
        <f>SUM(I59:J63)</f>
        <v>462964.75</v>
      </c>
      <c r="J64" s="165"/>
      <c r="K64" s="61">
        <f>E49-I64</f>
        <v>0</v>
      </c>
    </row>
    <row r="65" spans="1:11" x14ac:dyDescent="0.25">
      <c r="A65" s="27" t="s">
        <v>25</v>
      </c>
      <c r="B65" s="63"/>
      <c r="C65" s="63"/>
      <c r="D65" s="80"/>
      <c r="E65" s="29">
        <f t="shared" si="1"/>
        <v>0</v>
      </c>
      <c r="F65" s="3"/>
      <c r="G65" s="70"/>
      <c r="H65" s="45"/>
      <c r="I65" s="69"/>
      <c r="J65" s="71"/>
      <c r="K65" s="24"/>
    </row>
    <row r="66" spans="1:11" x14ac:dyDescent="0.25">
      <c r="A66" s="27" t="s">
        <v>147</v>
      </c>
      <c r="B66" s="63"/>
      <c r="C66" s="63"/>
      <c r="D66" s="80"/>
      <c r="E66" s="29">
        <f t="shared" si="1"/>
        <v>122696.23</v>
      </c>
      <c r="F66" s="3"/>
      <c r="G66" s="36" t="s">
        <v>64</v>
      </c>
      <c r="H66" s="37"/>
      <c r="I66" s="66"/>
      <c r="J66" s="67"/>
    </row>
    <row r="67" spans="1:11" x14ac:dyDescent="0.25">
      <c r="A67" s="27" t="s">
        <v>199</v>
      </c>
      <c r="B67" s="63"/>
      <c r="C67" s="63"/>
      <c r="D67" s="80"/>
      <c r="E67" s="29">
        <f t="shared" si="1"/>
        <v>0</v>
      </c>
      <c r="F67" s="3"/>
      <c r="G67" s="100" t="s">
        <v>19</v>
      </c>
      <c r="H67" s="101"/>
      <c r="I67" s="158">
        <f>'CEF Novembro 2018'!I84:J84</f>
        <v>158830.80999999997</v>
      </c>
      <c r="J67" s="159"/>
    </row>
    <row r="68" spans="1:11" x14ac:dyDescent="0.25">
      <c r="A68" s="27" t="s">
        <v>29</v>
      </c>
      <c r="B68" s="63"/>
      <c r="C68" s="63"/>
      <c r="D68" s="80"/>
      <c r="E68" s="29">
        <f t="shared" si="1"/>
        <v>15978.18</v>
      </c>
      <c r="F68" s="3"/>
      <c r="G68" s="27" t="s">
        <v>148</v>
      </c>
      <c r="H68" s="101"/>
      <c r="I68" s="158">
        <f>SUMIF($G$8:$G$48,G68,$D$8:$D$48)</f>
        <v>155000</v>
      </c>
      <c r="J68" s="159"/>
    </row>
    <row r="69" spans="1:11" x14ac:dyDescent="0.25">
      <c r="A69" s="27" t="s">
        <v>31</v>
      </c>
      <c r="B69" s="63"/>
      <c r="C69" s="63"/>
      <c r="D69" s="80"/>
      <c r="E69" s="29">
        <f t="shared" si="1"/>
        <v>3944.25</v>
      </c>
      <c r="F69" s="3"/>
      <c r="G69" s="160" t="s">
        <v>144</v>
      </c>
      <c r="H69" s="161"/>
      <c r="I69" s="158">
        <f>-SUMIF($G$8:$G$48,G69,$E$8:$E$48)</f>
        <v>-212769.00000000003</v>
      </c>
      <c r="J69" s="159"/>
    </row>
    <row r="70" spans="1:11" x14ac:dyDescent="0.25">
      <c r="A70" s="27" t="s">
        <v>198</v>
      </c>
      <c r="B70" s="63"/>
      <c r="C70" s="63"/>
      <c r="D70" s="80"/>
      <c r="E70" s="29">
        <f t="shared" si="1"/>
        <v>2072.46</v>
      </c>
      <c r="F70" s="3"/>
      <c r="G70" s="100" t="s">
        <v>30</v>
      </c>
      <c r="H70" s="101"/>
      <c r="I70" s="158">
        <v>636.07000000000005</v>
      </c>
      <c r="J70" s="159"/>
    </row>
    <row r="71" spans="1:11" x14ac:dyDescent="0.25">
      <c r="A71" s="27" t="s">
        <v>211</v>
      </c>
      <c r="B71" s="63"/>
      <c r="C71" s="63"/>
      <c r="D71" s="80"/>
      <c r="E71" s="29">
        <f t="shared" si="1"/>
        <v>0</v>
      </c>
      <c r="F71" s="3"/>
      <c r="G71" s="30"/>
      <c r="H71" s="31"/>
      <c r="I71" s="162"/>
      <c r="J71" s="163"/>
    </row>
    <row r="72" spans="1:11" x14ac:dyDescent="0.25">
      <c r="A72" s="27" t="s">
        <v>28</v>
      </c>
      <c r="B72" s="63"/>
      <c r="C72" s="63"/>
      <c r="D72" s="80"/>
      <c r="E72" s="29">
        <f t="shared" si="1"/>
        <v>0</v>
      </c>
      <c r="F72" s="3"/>
      <c r="G72" s="32" t="s">
        <v>18</v>
      </c>
      <c r="H72" s="31"/>
      <c r="I72" s="176">
        <f>SUM(I67:J70)</f>
        <v>101697.87999999992</v>
      </c>
      <c r="J72" s="177"/>
    </row>
    <row r="73" spans="1:11" x14ac:dyDescent="0.25">
      <c r="A73" s="27" t="s">
        <v>149</v>
      </c>
      <c r="B73" s="63"/>
      <c r="C73" s="63"/>
      <c r="D73" s="80"/>
      <c r="E73" s="29">
        <f t="shared" si="1"/>
        <v>0</v>
      </c>
      <c r="F73" s="3"/>
      <c r="G73" s="49"/>
      <c r="H73" s="41"/>
      <c r="I73" s="41"/>
      <c r="J73" s="102"/>
      <c r="K73" s="24"/>
    </row>
    <row r="74" spans="1:11" x14ac:dyDescent="0.25">
      <c r="A74" s="27" t="s">
        <v>200</v>
      </c>
      <c r="B74" s="63"/>
      <c r="C74" s="63"/>
      <c r="D74" s="80"/>
      <c r="E74" s="29">
        <f t="shared" si="1"/>
        <v>0</v>
      </c>
      <c r="F74" s="3"/>
      <c r="G74" s="53" t="s">
        <v>62</v>
      </c>
      <c r="H74" s="54"/>
      <c r="I74" s="178"/>
      <c r="J74" s="179"/>
      <c r="K74" s="24"/>
    </row>
    <row r="75" spans="1:11" x14ac:dyDescent="0.25">
      <c r="A75" s="27" t="s">
        <v>150</v>
      </c>
      <c r="B75" s="41"/>
      <c r="C75" s="41"/>
      <c r="D75" s="80"/>
      <c r="E75" s="29">
        <f t="shared" si="1"/>
        <v>30346.379999999997</v>
      </c>
      <c r="F75" s="3"/>
      <c r="G75" s="57" t="s">
        <v>19</v>
      </c>
      <c r="H75" s="58"/>
      <c r="I75" s="170">
        <f>'CEF Agosto 2018'!I79:J79</f>
        <v>0</v>
      </c>
      <c r="J75" s="171"/>
      <c r="K75" s="24"/>
    </row>
    <row r="76" spans="1:11" x14ac:dyDescent="0.25">
      <c r="A76" s="27" t="s">
        <v>49</v>
      </c>
      <c r="B76" s="63"/>
      <c r="C76" s="63"/>
      <c r="D76" s="80"/>
      <c r="E76" s="29">
        <f t="shared" si="1"/>
        <v>0</v>
      </c>
      <c r="F76" s="3"/>
      <c r="G76" s="27" t="s">
        <v>48</v>
      </c>
      <c r="H76" s="101"/>
      <c r="I76" s="158">
        <f>SUMIF($G$8:$G$48,G76,$E$8:$E$48)</f>
        <v>0</v>
      </c>
      <c r="J76" s="159"/>
      <c r="K76" s="24"/>
    </row>
    <row r="77" spans="1:11" x14ac:dyDescent="0.25">
      <c r="A77" s="27" t="s">
        <v>175</v>
      </c>
      <c r="B77" s="63"/>
      <c r="C77" s="63"/>
      <c r="D77" s="80"/>
      <c r="E77" s="29">
        <f t="shared" si="1"/>
        <v>17692.71</v>
      </c>
      <c r="F77" s="3"/>
      <c r="G77" s="100" t="s">
        <v>14</v>
      </c>
      <c r="H77" s="101"/>
      <c r="I77" s="158">
        <f>-SUMIF($G$8:$G$48,G77,$D$8:$D$48)</f>
        <v>0</v>
      </c>
      <c r="J77" s="159"/>
      <c r="K77" s="24"/>
    </row>
    <row r="78" spans="1:11" x14ac:dyDescent="0.25">
      <c r="A78" s="27" t="s">
        <v>43</v>
      </c>
      <c r="B78" s="63"/>
      <c r="C78" s="63"/>
      <c r="D78" s="80"/>
      <c r="E78" s="29">
        <f t="shared" si="1"/>
        <v>2889.98</v>
      </c>
      <c r="F78" s="3"/>
      <c r="G78" s="30"/>
      <c r="H78" s="31"/>
      <c r="I78" s="162"/>
      <c r="J78" s="163"/>
      <c r="K78" s="24"/>
    </row>
    <row r="79" spans="1:11" x14ac:dyDescent="0.25">
      <c r="A79" s="27" t="s">
        <v>178</v>
      </c>
      <c r="B79" s="63"/>
      <c r="C79" s="63"/>
      <c r="D79" s="80"/>
      <c r="E79" s="29">
        <f t="shared" si="1"/>
        <v>0</v>
      </c>
      <c r="F79" s="3"/>
      <c r="G79" s="32" t="s">
        <v>17</v>
      </c>
      <c r="H79" s="31"/>
      <c r="I79" s="164">
        <f>SUM(I75:J78)</f>
        <v>0</v>
      </c>
      <c r="J79" s="165"/>
      <c r="K79" s="24"/>
    </row>
    <row r="80" spans="1:11" x14ac:dyDescent="0.25">
      <c r="A80" s="27" t="s">
        <v>145</v>
      </c>
      <c r="B80" s="63"/>
      <c r="C80" s="63"/>
      <c r="D80" s="80"/>
      <c r="E80" s="29">
        <f t="shared" si="1"/>
        <v>0</v>
      </c>
      <c r="F80" s="3"/>
      <c r="G80" s="49"/>
      <c r="H80" s="41"/>
      <c r="I80" s="41"/>
      <c r="J80" s="102"/>
      <c r="K80" s="24"/>
    </row>
    <row r="81" spans="1:13" x14ac:dyDescent="0.25">
      <c r="A81" s="27" t="s">
        <v>34</v>
      </c>
      <c r="B81" s="63"/>
      <c r="C81" s="63"/>
      <c r="D81" s="80"/>
      <c r="E81" s="29">
        <f t="shared" si="1"/>
        <v>0</v>
      </c>
      <c r="F81" s="3"/>
      <c r="G81" s="36" t="s">
        <v>16</v>
      </c>
      <c r="H81" s="37"/>
      <c r="I81" s="66"/>
      <c r="J81" s="67"/>
      <c r="K81" s="24"/>
    </row>
    <row r="82" spans="1:13" x14ac:dyDescent="0.25">
      <c r="A82" s="27" t="s">
        <v>177</v>
      </c>
      <c r="B82" s="63"/>
      <c r="C82" s="63"/>
      <c r="D82" s="80"/>
      <c r="E82" s="29">
        <f t="shared" si="1"/>
        <v>0</v>
      </c>
      <c r="F82" s="3"/>
      <c r="G82" s="100" t="s">
        <v>19</v>
      </c>
      <c r="H82" s="101"/>
      <c r="I82" s="172">
        <f>'CEF Novembro 2018'!I98:J98</f>
        <v>48000</v>
      </c>
      <c r="J82" s="173"/>
      <c r="K82" s="24"/>
    </row>
    <row r="83" spans="1:13" x14ac:dyDescent="0.25">
      <c r="A83" s="27" t="s">
        <v>72</v>
      </c>
      <c r="B83" s="63"/>
      <c r="C83" s="63"/>
      <c r="D83" s="80"/>
      <c r="E83" s="29">
        <f t="shared" si="1"/>
        <v>99</v>
      </c>
      <c r="F83" s="3"/>
      <c r="G83" s="100" t="s">
        <v>42</v>
      </c>
      <c r="H83" s="101"/>
      <c r="I83" s="174">
        <f>249997.75+16000</f>
        <v>265997.75</v>
      </c>
      <c r="J83" s="175"/>
      <c r="K83" s="24"/>
    </row>
    <row r="84" spans="1:13" x14ac:dyDescent="0.25">
      <c r="A84" s="27" t="s">
        <v>120</v>
      </c>
      <c r="B84" s="63"/>
      <c r="C84" s="63"/>
      <c r="D84" s="80"/>
      <c r="E84" s="29">
        <f t="shared" si="1"/>
        <v>0</v>
      </c>
      <c r="F84" s="3"/>
      <c r="G84" s="100" t="s">
        <v>146</v>
      </c>
      <c r="H84" s="101"/>
      <c r="I84" s="158">
        <f>-SUMIF($G$8:$G$48,G84,$E$8:$E$48)</f>
        <v>-249997.75</v>
      </c>
      <c r="J84" s="159"/>
      <c r="K84" s="24"/>
    </row>
    <row r="85" spans="1:13" x14ac:dyDescent="0.25">
      <c r="A85" s="27"/>
      <c r="B85" s="63"/>
      <c r="C85" s="63"/>
      <c r="D85" s="80"/>
      <c r="E85" s="29">
        <f t="shared" si="1"/>
        <v>0</v>
      </c>
      <c r="F85" s="3"/>
      <c r="G85" s="30"/>
      <c r="H85" s="31"/>
      <c r="I85" s="168"/>
      <c r="J85" s="169"/>
      <c r="K85" s="24"/>
    </row>
    <row r="86" spans="1:13" x14ac:dyDescent="0.25">
      <c r="A86" s="27"/>
      <c r="B86" s="63"/>
      <c r="C86" s="63"/>
      <c r="D86" s="80"/>
      <c r="E86" s="29">
        <f t="shared" si="1"/>
        <v>0</v>
      </c>
      <c r="F86" s="3"/>
      <c r="G86" s="32" t="s">
        <v>18</v>
      </c>
      <c r="H86" s="31"/>
      <c r="I86" s="176">
        <f>SUM(I82:J85)</f>
        <v>64000</v>
      </c>
      <c r="J86" s="177"/>
      <c r="K86" s="24"/>
      <c r="M86" s="39"/>
    </row>
    <row r="87" spans="1:13" x14ac:dyDescent="0.25">
      <c r="A87" s="27"/>
      <c r="B87" s="63"/>
      <c r="C87" s="63"/>
      <c r="D87" s="80"/>
      <c r="E87" s="29">
        <f t="shared" si="1"/>
        <v>0</v>
      </c>
      <c r="F87" s="3"/>
      <c r="G87" s="27"/>
      <c r="H87" s="26"/>
      <c r="I87" s="26"/>
      <c r="J87" s="42"/>
      <c r="K87" s="24"/>
    </row>
    <row r="88" spans="1:13" x14ac:dyDescent="0.25">
      <c r="A88" s="27"/>
      <c r="B88" s="63"/>
      <c r="C88" s="63"/>
      <c r="D88" s="80"/>
      <c r="E88" s="29">
        <f t="shared" si="1"/>
        <v>0</v>
      </c>
      <c r="F88" s="3"/>
      <c r="G88" s="53" t="s">
        <v>39</v>
      </c>
      <c r="H88" s="54"/>
      <c r="I88" s="54"/>
      <c r="J88" s="55"/>
      <c r="K88" s="24"/>
    </row>
    <row r="89" spans="1:13" x14ac:dyDescent="0.25">
      <c r="A89" s="62"/>
      <c r="B89" s="63"/>
      <c r="C89" s="63"/>
      <c r="D89" s="80"/>
      <c r="E89" s="29">
        <f t="shared" si="1"/>
        <v>0</v>
      </c>
      <c r="F89" s="3"/>
      <c r="G89" s="28" t="s">
        <v>40</v>
      </c>
      <c r="H89" s="34"/>
      <c r="I89" s="170">
        <f>'CEF Novembro 2018'!I105:J105</f>
        <v>17692.710000000003</v>
      </c>
      <c r="J89" s="171"/>
      <c r="K89" s="24"/>
    </row>
    <row r="90" spans="1:13" x14ac:dyDescent="0.25">
      <c r="A90" s="27"/>
      <c r="B90" s="63"/>
      <c r="C90" s="63"/>
      <c r="D90" s="80"/>
      <c r="E90" s="29">
        <f t="shared" si="1"/>
        <v>0</v>
      </c>
      <c r="F90" s="3"/>
      <c r="G90" s="27" t="s">
        <v>222</v>
      </c>
      <c r="H90" s="41"/>
      <c r="I90" s="158">
        <v>14117.05</v>
      </c>
      <c r="J90" s="159"/>
      <c r="K90" s="24"/>
    </row>
    <row r="91" spans="1:13" x14ac:dyDescent="0.25">
      <c r="A91" s="27"/>
      <c r="B91" s="63"/>
      <c r="C91" s="63"/>
      <c r="D91" s="80"/>
      <c r="E91" s="29">
        <f t="shared" si="1"/>
        <v>0</v>
      </c>
      <c r="F91" s="3"/>
      <c r="G91" s="27"/>
      <c r="H91" s="56"/>
      <c r="I91" s="158"/>
      <c r="J91" s="159"/>
      <c r="K91" s="24"/>
    </row>
    <row r="92" spans="1:13" x14ac:dyDescent="0.25">
      <c r="A92" s="27"/>
      <c r="B92" s="63"/>
      <c r="C92" s="63"/>
      <c r="D92" s="80"/>
      <c r="E92" s="29">
        <f t="shared" si="1"/>
        <v>0</v>
      </c>
      <c r="F92" s="3"/>
      <c r="G92" s="59" t="s">
        <v>175</v>
      </c>
      <c r="H92" s="60"/>
      <c r="I92" s="168">
        <f>-SUMIF($G$8:$G$48,G92,$D$8:$D$48)</f>
        <v>-17692.71</v>
      </c>
      <c r="J92" s="169"/>
      <c r="K92" s="24"/>
    </row>
    <row r="93" spans="1:13" x14ac:dyDescent="0.25">
      <c r="A93" s="62"/>
      <c r="B93" s="63"/>
      <c r="C93" s="63"/>
      <c r="D93" s="80"/>
      <c r="E93" s="29">
        <f t="shared" si="1"/>
        <v>0</v>
      </c>
      <c r="F93" s="3"/>
      <c r="G93" s="47" t="s">
        <v>17</v>
      </c>
      <c r="H93" s="48"/>
      <c r="I93" s="164">
        <f>SUM(I89:J92)</f>
        <v>14117.050000000003</v>
      </c>
      <c r="J93" s="165"/>
      <c r="K93" s="24"/>
    </row>
    <row r="94" spans="1:13" x14ac:dyDescent="0.25">
      <c r="A94" s="27"/>
      <c r="B94" s="63"/>
      <c r="C94" s="63"/>
      <c r="D94" s="80"/>
      <c r="E94" s="29">
        <f t="shared" si="1"/>
        <v>0</v>
      </c>
      <c r="F94" s="3"/>
      <c r="G94" s="49"/>
      <c r="H94" s="41"/>
      <c r="I94" s="41"/>
      <c r="J94" s="102"/>
      <c r="K94" s="24"/>
    </row>
    <row r="95" spans="1:13" x14ac:dyDescent="0.25">
      <c r="A95" s="27"/>
      <c r="B95" s="63"/>
      <c r="C95" s="63"/>
      <c r="D95" s="80"/>
      <c r="E95" s="29">
        <f t="shared" si="1"/>
        <v>0</v>
      </c>
      <c r="F95" s="3"/>
      <c r="G95" s="50" t="s">
        <v>41</v>
      </c>
      <c r="H95" s="51"/>
      <c r="I95" s="51"/>
      <c r="J95" s="52"/>
      <c r="K95" s="24"/>
    </row>
    <row r="96" spans="1:13" x14ac:dyDescent="0.25">
      <c r="A96" s="30"/>
      <c r="B96" s="85"/>
      <c r="C96" s="85"/>
      <c r="D96" s="86"/>
      <c r="E96" s="87"/>
      <c r="F96" s="3"/>
      <c r="G96" s="27" t="s">
        <v>226</v>
      </c>
      <c r="H96" s="101"/>
      <c r="I96" s="174">
        <v>29777.48</v>
      </c>
      <c r="J96" s="175"/>
      <c r="K96" s="24"/>
    </row>
    <row r="97" spans="1:11" x14ac:dyDescent="0.25">
      <c r="A97" s="166" t="s">
        <v>22</v>
      </c>
      <c r="B97" s="167"/>
      <c r="C97" s="167"/>
      <c r="D97" s="81"/>
      <c r="E97" s="35">
        <f>SUM(E59:E95)</f>
        <v>462964.74999999994</v>
      </c>
      <c r="F97" s="3"/>
      <c r="G97" s="27"/>
      <c r="H97" s="101"/>
      <c r="I97" s="174"/>
      <c r="J97" s="175"/>
      <c r="K97" s="24"/>
    </row>
    <row r="98" spans="1:11" x14ac:dyDescent="0.25">
      <c r="E98" s="46">
        <f>D49-E97</f>
        <v>0</v>
      </c>
      <c r="F98" s="3"/>
      <c r="G98" s="27"/>
      <c r="H98" s="41"/>
      <c r="I98" s="182"/>
      <c r="J98" s="183"/>
      <c r="K98" s="24"/>
    </row>
    <row r="99" spans="1:11" x14ac:dyDescent="0.25">
      <c r="F99" s="3"/>
      <c r="G99" s="89" t="s">
        <v>18</v>
      </c>
      <c r="H99" s="88"/>
      <c r="I99" s="164">
        <f>SUM(I96:J98)</f>
        <v>29777.48</v>
      </c>
      <c r="J99" s="165"/>
      <c r="K99" s="24"/>
    </row>
    <row r="100" spans="1:11" x14ac:dyDescent="0.25">
      <c r="A100" s="27"/>
      <c r="B100" s="63"/>
      <c r="C100" s="63"/>
      <c r="D100" s="80"/>
      <c r="K100" s="24"/>
    </row>
    <row r="101" spans="1:11" x14ac:dyDescent="0.25">
      <c r="A101" s="27"/>
      <c r="B101" s="63"/>
      <c r="C101" s="63"/>
      <c r="D101" s="80"/>
      <c r="G101" s="45"/>
      <c r="H101" s="45"/>
      <c r="I101" s="69"/>
      <c r="J101" s="69"/>
      <c r="K101" s="24"/>
    </row>
    <row r="102" spans="1:11" x14ac:dyDescent="0.25">
      <c r="D102" s="99"/>
      <c r="F102" s="3"/>
      <c r="G102" s="45"/>
      <c r="H102" s="45"/>
      <c r="I102" s="69"/>
      <c r="J102" s="69"/>
      <c r="K102" s="24"/>
    </row>
    <row r="104" spans="1:11" x14ac:dyDescent="0.25">
      <c r="E104" s="46"/>
    </row>
    <row r="105" spans="1:11" x14ac:dyDescent="0.25">
      <c r="E105" s="46"/>
    </row>
    <row r="108" spans="1:11" x14ac:dyDescent="0.25">
      <c r="E108" s="46"/>
    </row>
  </sheetData>
  <sortState xmlns:xlrd2="http://schemas.microsoft.com/office/spreadsheetml/2017/richdata2" ref="A59:E84">
    <sortCondition ref="A59"/>
  </sortState>
  <mergeCells count="46">
    <mergeCell ref="A54:K54"/>
    <mergeCell ref="A2:K2"/>
    <mergeCell ref="A4:K4"/>
    <mergeCell ref="A6:F6"/>
    <mergeCell ref="G6:K6"/>
    <mergeCell ref="A49:B49"/>
    <mergeCell ref="A56:K56"/>
    <mergeCell ref="A58:E58"/>
    <mergeCell ref="G58:J58"/>
    <mergeCell ref="I59:J59"/>
    <mergeCell ref="G60:H60"/>
    <mergeCell ref="I60:J60"/>
    <mergeCell ref="I71:J71"/>
    <mergeCell ref="G61:H61"/>
    <mergeCell ref="I61:J61"/>
    <mergeCell ref="G62:H62"/>
    <mergeCell ref="I62:J62"/>
    <mergeCell ref="I63:J63"/>
    <mergeCell ref="I64:J64"/>
    <mergeCell ref="I67:J67"/>
    <mergeCell ref="I68:J68"/>
    <mergeCell ref="G69:H69"/>
    <mergeCell ref="I69:J69"/>
    <mergeCell ref="I70:J70"/>
    <mergeCell ref="I86:J86"/>
    <mergeCell ref="I72:J72"/>
    <mergeCell ref="I74:J74"/>
    <mergeCell ref="I75:J75"/>
    <mergeCell ref="I76:J76"/>
    <mergeCell ref="I77:J77"/>
    <mergeCell ref="I78:J78"/>
    <mergeCell ref="I79:J79"/>
    <mergeCell ref="I82:J82"/>
    <mergeCell ref="I83:J83"/>
    <mergeCell ref="I84:J84"/>
    <mergeCell ref="I85:J85"/>
    <mergeCell ref="A97:C97"/>
    <mergeCell ref="I97:J97"/>
    <mergeCell ref="I98:J98"/>
    <mergeCell ref="I99:J99"/>
    <mergeCell ref="I89:J89"/>
    <mergeCell ref="I90:J90"/>
    <mergeCell ref="I91:J91"/>
    <mergeCell ref="I92:J92"/>
    <mergeCell ref="I93:J93"/>
    <mergeCell ref="I96:J96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22</vt:i4>
      </vt:variant>
    </vt:vector>
  </HeadingPairs>
  <TitlesOfParts>
    <vt:vector size="44" baseType="lpstr">
      <vt:lpstr>CEF Abril 2018</vt:lpstr>
      <vt:lpstr>CEF Maio 2018</vt:lpstr>
      <vt:lpstr>CEF Junho 2018</vt:lpstr>
      <vt:lpstr>CEF Julho 2018</vt:lpstr>
      <vt:lpstr>CEF Agosto 2018</vt:lpstr>
      <vt:lpstr>CEF Setembro 2018</vt:lpstr>
      <vt:lpstr>CEF Outubro 2018</vt:lpstr>
      <vt:lpstr>CEF Novembro 2018</vt:lpstr>
      <vt:lpstr>CEF Dezembro 2018</vt:lpstr>
      <vt:lpstr>CEF Janeiro 2019</vt:lpstr>
      <vt:lpstr>CEF Fevereiro 2019</vt:lpstr>
      <vt:lpstr>CEF Março 2019</vt:lpstr>
      <vt:lpstr>CEF Abril 2019</vt:lpstr>
      <vt:lpstr>CEF Maio 2019</vt:lpstr>
      <vt:lpstr>CEF Junho 2019</vt:lpstr>
      <vt:lpstr>CEF Julho 2019</vt:lpstr>
      <vt:lpstr>CEF Agosto 2019</vt:lpstr>
      <vt:lpstr>CEF Setembro 2019</vt:lpstr>
      <vt:lpstr>CEF Outubro 2019</vt:lpstr>
      <vt:lpstr>CEF Novembro 2019</vt:lpstr>
      <vt:lpstr>CEF Dezembro 2019</vt:lpstr>
      <vt:lpstr>CEF Fevereiro 2020</vt:lpstr>
      <vt:lpstr>'CEF Abril 2018'!Area_de_impressao</vt:lpstr>
      <vt:lpstr>'CEF Abril 2019'!Area_de_impressao</vt:lpstr>
      <vt:lpstr>'CEF Agosto 2018'!Area_de_impressao</vt:lpstr>
      <vt:lpstr>'CEF Agosto 2019'!Area_de_impressao</vt:lpstr>
      <vt:lpstr>'CEF Dezembro 2018'!Area_de_impressao</vt:lpstr>
      <vt:lpstr>'CEF Dezembro 2019'!Area_de_impressao</vt:lpstr>
      <vt:lpstr>'CEF Fevereiro 2019'!Area_de_impressao</vt:lpstr>
      <vt:lpstr>'CEF Fevereiro 2020'!Area_de_impressao</vt:lpstr>
      <vt:lpstr>'CEF Janeiro 2019'!Area_de_impressao</vt:lpstr>
      <vt:lpstr>'CEF Julho 2018'!Area_de_impressao</vt:lpstr>
      <vt:lpstr>'CEF Julho 2019'!Area_de_impressao</vt:lpstr>
      <vt:lpstr>'CEF Junho 2018'!Area_de_impressao</vt:lpstr>
      <vt:lpstr>'CEF Junho 2019'!Area_de_impressao</vt:lpstr>
      <vt:lpstr>'CEF Maio 2018'!Area_de_impressao</vt:lpstr>
      <vt:lpstr>'CEF Maio 2019'!Area_de_impressao</vt:lpstr>
      <vt:lpstr>'CEF Março 2019'!Area_de_impressao</vt:lpstr>
      <vt:lpstr>'CEF Novembro 2018'!Area_de_impressao</vt:lpstr>
      <vt:lpstr>'CEF Novembro 2019'!Area_de_impressao</vt:lpstr>
      <vt:lpstr>'CEF Outubro 2018'!Area_de_impressao</vt:lpstr>
      <vt:lpstr>'CEF Outubro 2019'!Area_de_impressao</vt:lpstr>
      <vt:lpstr>'CEF Setembro 2018'!Area_de_impressao</vt:lpstr>
      <vt:lpstr>'CEF Setembro 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2020-05-07T17:59:10Z</cp:lastPrinted>
  <dcterms:created xsi:type="dcterms:W3CDTF">2016-11-16T16:48:10Z</dcterms:created>
  <dcterms:modified xsi:type="dcterms:W3CDTF">2020-05-27T16:58:09Z</dcterms:modified>
</cp:coreProperties>
</file>